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Фінансовий звіт за 2023 рік\"/>
    </mc:Choice>
  </mc:AlternateContent>
  <bookViews>
    <workbookView xWindow="0" yWindow="0" windowWidth="28710" windowHeight="12300" tabRatio="915" activeTab="12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інфо_1'!$A$1:$O$64</definedName>
    <definedName name="_xlnm.Print_Area" localSheetId="11">'6.2. Інша інфо_2'!$A$1:$AF$75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5">'ІІІ. Рух грош. коштів'!$A$1:$H$72</definedName>
    <definedName name="_xlnm.Print_Area" localSheetId="0">'Осн. фін. пок.'!$A$1:$H$131</definedName>
    <definedName name="_xlnm.Print_Area" localSheetId="8">'Розшифровка до капівидатків'!$A$1:$G$71</definedName>
    <definedName name="_xlnm.Print_Area" localSheetId="6">'Розшифровка до Руху'!$A$1:$G$95</definedName>
    <definedName name="_xlnm.Print_Area" localSheetId="13">'Розшифровка до Статутного'!$A$1:$G$14</definedName>
    <definedName name="_xlnm.Print_Area" localSheetId="4">'Розшифровка з розр з бюджет'!$A$1:$G$34</definedName>
    <definedName name="_xlnm.Print_Area" localSheetId="2">'Розшифровка фінрезультати'!$A$1:$G$66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G48" i="18" l="1"/>
  <c r="H12" i="18"/>
  <c r="G12" i="18"/>
  <c r="G18" i="22" l="1"/>
  <c r="F18" i="22"/>
  <c r="D94" i="14" l="1"/>
  <c r="E120" i="14"/>
  <c r="G60" i="21" l="1"/>
  <c r="F60" i="21"/>
  <c r="G47" i="21"/>
  <c r="F47" i="21"/>
  <c r="G46" i="21"/>
  <c r="F46" i="21"/>
  <c r="G45" i="21"/>
  <c r="F45" i="21"/>
  <c r="G23" i="21" l="1"/>
  <c r="F23" i="21"/>
  <c r="D64" i="2" l="1"/>
  <c r="AD31" i="9" l="1"/>
  <c r="AC31" i="9"/>
  <c r="X31" i="9"/>
  <c r="W31" i="9"/>
  <c r="O31" i="9"/>
  <c r="P31" i="9" s="1"/>
  <c r="F16" i="23"/>
  <c r="G48" i="22"/>
  <c r="F48" i="22"/>
  <c r="AF31" i="9" l="1"/>
  <c r="AE31" i="9"/>
  <c r="AD51" i="9"/>
  <c r="AC51" i="9"/>
  <c r="X51" i="9"/>
  <c r="W51" i="9"/>
  <c r="AD50" i="9"/>
  <c r="AC50" i="9"/>
  <c r="X50" i="9"/>
  <c r="W50" i="9"/>
  <c r="AD52" i="9"/>
  <c r="AC52" i="9"/>
  <c r="X52" i="9"/>
  <c r="W52" i="9"/>
  <c r="V44" i="9"/>
  <c r="AD45" i="9"/>
  <c r="AC45" i="9"/>
  <c r="X45" i="9"/>
  <c r="W45" i="9"/>
  <c r="AD46" i="9"/>
  <c r="AC46" i="9"/>
  <c r="X46" i="9"/>
  <c r="W46" i="9"/>
  <c r="AD33" i="9"/>
  <c r="AC33" i="9"/>
  <c r="X33" i="9"/>
  <c r="W33" i="9"/>
  <c r="O33" i="9"/>
  <c r="AF50" i="9" l="1"/>
  <c r="AF51" i="9"/>
  <c r="AF46" i="9"/>
  <c r="AF52" i="9"/>
  <c r="AE51" i="9"/>
  <c r="AE50" i="9"/>
  <c r="AE52" i="9"/>
  <c r="AF45" i="9"/>
  <c r="AE45" i="9"/>
  <c r="AF33" i="9"/>
  <c r="AE46" i="9"/>
  <c r="AE33" i="9"/>
  <c r="G71" i="22"/>
  <c r="F71" i="22"/>
  <c r="G14" i="22" l="1"/>
  <c r="F14" i="22"/>
  <c r="G13" i="22"/>
  <c r="F13" i="22"/>
  <c r="G12" i="22"/>
  <c r="F12" i="22"/>
  <c r="C9" i="22"/>
  <c r="D9" i="22"/>
  <c r="E9" i="22"/>
  <c r="C103" i="14" l="1"/>
  <c r="C106" i="14" s="1"/>
  <c r="C99" i="14"/>
  <c r="C94" i="14"/>
  <c r="F8" i="24"/>
  <c r="G8" i="24"/>
  <c r="F9" i="24"/>
  <c r="G9" i="24"/>
  <c r="C58" i="23"/>
  <c r="C57" i="23" s="1"/>
  <c r="C55" i="23"/>
  <c r="C53" i="23"/>
  <c r="C51" i="23"/>
  <c r="C45" i="23"/>
  <c r="C22" i="23"/>
  <c r="C10" i="23"/>
  <c r="C7" i="23"/>
  <c r="C7" i="3"/>
  <c r="C91" i="22"/>
  <c r="C80" i="22"/>
  <c r="C75" i="22"/>
  <c r="C53" i="22"/>
  <c r="C42" i="22"/>
  <c r="C40" i="22"/>
  <c r="C28" i="22"/>
  <c r="C15" i="22"/>
  <c r="C7" i="22" s="1"/>
  <c r="C64" i="18"/>
  <c r="C58" i="18"/>
  <c r="C54" i="18"/>
  <c r="C44" i="18"/>
  <c r="C41" i="18"/>
  <c r="C36" i="18"/>
  <c r="C52" i="18" s="1"/>
  <c r="C21" i="18"/>
  <c r="C18" i="18" s="1"/>
  <c r="C34" i="18" s="1"/>
  <c r="C65" i="18" s="1"/>
  <c r="C68" i="18" s="1"/>
  <c r="C8" i="18"/>
  <c r="C40" i="19"/>
  <c r="C36" i="19"/>
  <c r="C27" i="19"/>
  <c r="C19" i="19"/>
  <c r="C43" i="19" s="1"/>
  <c r="C51" i="21"/>
  <c r="C41" i="21"/>
  <c r="C38" i="21"/>
  <c r="C36" i="21"/>
  <c r="C26" i="21"/>
  <c r="C6" i="21"/>
  <c r="C95" i="2"/>
  <c r="C87" i="2"/>
  <c r="C86" i="2"/>
  <c r="C85" i="2"/>
  <c r="C84" i="2"/>
  <c r="C83" i="2"/>
  <c r="C67" i="2"/>
  <c r="C64" i="2"/>
  <c r="C52" i="2"/>
  <c r="C48" i="2"/>
  <c r="C78" i="2" s="1"/>
  <c r="C40" i="2"/>
  <c r="C19" i="2"/>
  <c r="C9" i="2"/>
  <c r="C79" i="2" s="1"/>
  <c r="C39" i="22" l="1"/>
  <c r="C36" i="22" s="1"/>
  <c r="C18" i="2"/>
  <c r="C59" i="2" s="1"/>
  <c r="G62" i="21"/>
  <c r="G50" i="21"/>
  <c r="F50" i="21"/>
  <c r="G49" i="21"/>
  <c r="G44" i="21"/>
  <c r="G40" i="21"/>
  <c r="F94" i="14"/>
  <c r="F33" i="22"/>
  <c r="G33" i="22"/>
  <c r="G32" i="22"/>
  <c r="G25" i="23"/>
  <c r="E94" i="14"/>
  <c r="D53" i="10"/>
  <c r="C70" i="2" l="1"/>
  <c r="C75" i="2" s="1"/>
  <c r="C82" i="2"/>
  <c r="C88" i="2" s="1"/>
  <c r="F49" i="21"/>
  <c r="E75" i="22"/>
  <c r="D75" i="22"/>
  <c r="G47" i="23"/>
  <c r="F47" i="23"/>
  <c r="F34" i="23" l="1"/>
  <c r="G34" i="23"/>
  <c r="F37" i="23"/>
  <c r="G37" i="23"/>
  <c r="G38" i="23"/>
  <c r="F38" i="23"/>
  <c r="G36" i="23"/>
  <c r="F36" i="23"/>
  <c r="G35" i="23"/>
  <c r="F35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F25" i="23"/>
  <c r="G24" i="23"/>
  <c r="F24" i="23"/>
  <c r="D91" i="22" l="1"/>
  <c r="E87" i="2"/>
  <c r="C113" i="14"/>
  <c r="C109" i="14"/>
  <c r="C7" i="24"/>
  <c r="C6" i="24" s="1"/>
  <c r="C9" i="20"/>
  <c r="C9" i="19"/>
  <c r="F90" i="22"/>
  <c r="F89" i="22"/>
  <c r="X55" i="9"/>
  <c r="N36" i="10"/>
  <c r="M36" i="10"/>
  <c r="K36" i="10"/>
  <c r="J36" i="10"/>
  <c r="N35" i="10"/>
  <c r="M35" i="10"/>
  <c r="K35" i="10"/>
  <c r="J35" i="10"/>
  <c r="N34" i="10"/>
  <c r="M34" i="10"/>
  <c r="K34" i="10"/>
  <c r="J34" i="10"/>
  <c r="C107" i="14" l="1"/>
  <c r="C17" i="19"/>
  <c r="G37" i="10"/>
  <c r="G31" i="19" l="1"/>
  <c r="G38" i="2"/>
  <c r="G52" i="22"/>
  <c r="F52" i="22"/>
  <c r="G51" i="22"/>
  <c r="F51" i="22"/>
  <c r="G50" i="22"/>
  <c r="F50" i="22"/>
  <c r="G49" i="22"/>
  <c r="F49" i="22"/>
  <c r="G47" i="22"/>
  <c r="F47" i="22"/>
  <c r="G46" i="22"/>
  <c r="F46" i="22"/>
  <c r="G45" i="22"/>
  <c r="F45" i="22"/>
  <c r="G44" i="22"/>
  <c r="F44" i="22"/>
  <c r="G43" i="22"/>
  <c r="F43" i="22"/>
  <c r="F88" i="22"/>
  <c r="F87" i="22"/>
  <c r="F86" i="22"/>
  <c r="F85" i="22"/>
  <c r="F84" i="22"/>
  <c r="F83" i="22"/>
  <c r="F82" i="22"/>
  <c r="F81" i="22"/>
  <c r="G92" i="22"/>
  <c r="F92" i="22"/>
  <c r="E91" i="22"/>
  <c r="G91" i="22" s="1"/>
  <c r="D80" i="22"/>
  <c r="E80" i="22"/>
  <c r="F79" i="22"/>
  <c r="F78" i="22"/>
  <c r="F77" i="22"/>
  <c r="G74" i="22"/>
  <c r="F74" i="22"/>
  <c r="G73" i="22"/>
  <c r="F73" i="22"/>
  <c r="G72" i="22"/>
  <c r="F72" i="22"/>
  <c r="G70" i="22"/>
  <c r="F70" i="22"/>
  <c r="G69" i="22"/>
  <c r="F69" i="22"/>
  <c r="G68" i="22"/>
  <c r="F68" i="22"/>
  <c r="G67" i="22"/>
  <c r="F67" i="22"/>
  <c r="G66" i="22"/>
  <c r="F66" i="22"/>
  <c r="G55" i="22"/>
  <c r="F55" i="22"/>
  <c r="G54" i="22"/>
  <c r="F54" i="22"/>
  <c r="D53" i="22"/>
  <c r="E53" i="22"/>
  <c r="E42" i="22"/>
  <c r="G19" i="22"/>
  <c r="F19" i="22"/>
  <c r="G17" i="22"/>
  <c r="F17" i="22"/>
  <c r="G16" i="22"/>
  <c r="F16" i="22"/>
  <c r="G34" i="22"/>
  <c r="F34" i="22"/>
  <c r="F32" i="22"/>
  <c r="G31" i="22"/>
  <c r="F31" i="22"/>
  <c r="G30" i="22"/>
  <c r="F30" i="22"/>
  <c r="G29" i="22"/>
  <c r="F29" i="22"/>
  <c r="E28" i="22"/>
  <c r="D28" i="22"/>
  <c r="G80" i="22" l="1"/>
  <c r="F91" i="22"/>
  <c r="F80" i="22"/>
  <c r="D42" i="22"/>
  <c r="F42" i="22" s="1"/>
  <c r="H56" i="18"/>
  <c r="H55" i="18"/>
  <c r="H63" i="18"/>
  <c r="H62" i="18"/>
  <c r="H61" i="18"/>
  <c r="H46" i="18"/>
  <c r="F44" i="18"/>
  <c r="H22" i="18"/>
  <c r="F21" i="18"/>
  <c r="D44" i="18"/>
  <c r="D21" i="18"/>
  <c r="E15" i="22"/>
  <c r="F103" i="14"/>
  <c r="F106" i="14" s="1"/>
  <c r="F99" i="14"/>
  <c r="G42" i="22" l="1"/>
  <c r="F107" i="14"/>
  <c r="D78" i="14" l="1"/>
  <c r="D77" i="14"/>
  <c r="D76" i="14"/>
  <c r="E7" i="24"/>
  <c r="E6" i="24" s="1"/>
  <c r="D7" i="24"/>
  <c r="D6" i="24" s="1"/>
  <c r="F9" i="20"/>
  <c r="E9" i="20"/>
  <c r="D9" i="20"/>
  <c r="H11" i="20"/>
  <c r="G11" i="20"/>
  <c r="AD55" i="9"/>
  <c r="AD54" i="9"/>
  <c r="AD53" i="9"/>
  <c r="AD47" i="9"/>
  <c r="AD43" i="9"/>
  <c r="AD42" i="9"/>
  <c r="AD41" i="9"/>
  <c r="AD40" i="9"/>
  <c r="AD39" i="9"/>
  <c r="AD38" i="9"/>
  <c r="AD34" i="9"/>
  <c r="AD32" i="9"/>
  <c r="AD30" i="9"/>
  <c r="AC55" i="9"/>
  <c r="AC54" i="9"/>
  <c r="AC53" i="9"/>
  <c r="AC47" i="9"/>
  <c r="AC44" i="9"/>
  <c r="AC43" i="9"/>
  <c r="AC42" i="9"/>
  <c r="AC40" i="9"/>
  <c r="AC39" i="9"/>
  <c r="AC38" i="9"/>
  <c r="AC34" i="9"/>
  <c r="AC32" i="9"/>
  <c r="AC30" i="9"/>
  <c r="X54" i="9"/>
  <c r="W54" i="9"/>
  <c r="X53" i="9"/>
  <c r="W53" i="9"/>
  <c r="X49" i="9"/>
  <c r="W49" i="9"/>
  <c r="X47" i="9"/>
  <c r="W47" i="9"/>
  <c r="X43" i="9"/>
  <c r="W43" i="9"/>
  <c r="X42" i="9"/>
  <c r="W42" i="9"/>
  <c r="X41" i="9"/>
  <c r="W41" i="9"/>
  <c r="X40" i="9"/>
  <c r="W40" i="9"/>
  <c r="X39" i="9"/>
  <c r="W39" i="9"/>
  <c r="X38" i="9"/>
  <c r="W38" i="9"/>
  <c r="X37" i="9"/>
  <c r="W37" i="9"/>
  <c r="X35" i="9"/>
  <c r="W35" i="9"/>
  <c r="X34" i="9"/>
  <c r="W34" i="9"/>
  <c r="X32" i="9"/>
  <c r="W32" i="9"/>
  <c r="X30" i="9"/>
  <c r="W30" i="9"/>
  <c r="V48" i="9"/>
  <c r="AD48" i="9" s="1"/>
  <c r="W44" i="9"/>
  <c r="V36" i="9"/>
  <c r="V29" i="9"/>
  <c r="U36" i="9"/>
  <c r="U29" i="9"/>
  <c r="O49" i="9"/>
  <c r="P49" i="9" s="1"/>
  <c r="Q49" i="9" s="1"/>
  <c r="R49" i="9" s="1"/>
  <c r="S49" i="9" s="1"/>
  <c r="T49" i="9" s="1"/>
  <c r="M48" i="9"/>
  <c r="AC48" i="9" s="1"/>
  <c r="M41" i="9"/>
  <c r="AC41" i="9" s="1"/>
  <c r="O37" i="9"/>
  <c r="P37" i="9" s="1"/>
  <c r="Q37" i="9" s="1"/>
  <c r="R37" i="9" s="1"/>
  <c r="S37" i="9" s="1"/>
  <c r="T37" i="9" s="1"/>
  <c r="N36" i="9"/>
  <c r="O35" i="9"/>
  <c r="P35" i="9" s="1"/>
  <c r="Q35" i="9" s="1"/>
  <c r="R35" i="9" s="1"/>
  <c r="S35" i="9" s="1"/>
  <c r="T35" i="9" s="1"/>
  <c r="O34" i="9"/>
  <c r="O32" i="9"/>
  <c r="P32" i="9" s="1"/>
  <c r="N29" i="9"/>
  <c r="M29" i="9"/>
  <c r="N53" i="10"/>
  <c r="L53" i="10"/>
  <c r="J53" i="10"/>
  <c r="K46" i="10"/>
  <c r="D61" i="10"/>
  <c r="D58" i="10"/>
  <c r="D64" i="10" s="1"/>
  <c r="D37" i="10"/>
  <c r="F36" i="10"/>
  <c r="F35" i="10"/>
  <c r="F34" i="10"/>
  <c r="G66" i="23"/>
  <c r="F66" i="23"/>
  <c r="G65" i="23"/>
  <c r="F65" i="23"/>
  <c r="G64" i="23"/>
  <c r="F64" i="23"/>
  <c r="G63" i="23"/>
  <c r="F63" i="23"/>
  <c r="G62" i="23"/>
  <c r="F62" i="23"/>
  <c r="G59" i="23"/>
  <c r="F59" i="23"/>
  <c r="E58" i="23"/>
  <c r="D58" i="23"/>
  <c r="G50" i="23"/>
  <c r="F50" i="23"/>
  <c r="G49" i="23"/>
  <c r="F49" i="23"/>
  <c r="G48" i="23"/>
  <c r="F48" i="23"/>
  <c r="G46" i="23"/>
  <c r="F46" i="23"/>
  <c r="E45" i="23"/>
  <c r="D45" i="23"/>
  <c r="G43" i="23"/>
  <c r="F43" i="23"/>
  <c r="G42" i="23"/>
  <c r="F42" i="23"/>
  <c r="G41" i="23"/>
  <c r="F41" i="23"/>
  <c r="G40" i="23"/>
  <c r="F40" i="23"/>
  <c r="G39" i="23"/>
  <c r="F39" i="23"/>
  <c r="G23" i="23"/>
  <c r="F23" i="23"/>
  <c r="E22" i="23"/>
  <c r="D22" i="23"/>
  <c r="G20" i="23"/>
  <c r="F20" i="23"/>
  <c r="G19" i="23"/>
  <c r="F19" i="23"/>
  <c r="G18" i="23"/>
  <c r="F18" i="23"/>
  <c r="G17" i="23"/>
  <c r="F17" i="23"/>
  <c r="G15" i="23"/>
  <c r="F15" i="23"/>
  <c r="G14" i="23"/>
  <c r="F14" i="23"/>
  <c r="G13" i="23"/>
  <c r="F13" i="23"/>
  <c r="G12" i="23"/>
  <c r="F12" i="23"/>
  <c r="G11" i="23"/>
  <c r="F11" i="23"/>
  <c r="E10" i="23"/>
  <c r="D10" i="23"/>
  <c r="W29" i="9" l="1"/>
  <c r="N57" i="9"/>
  <c r="Q29" i="9"/>
  <c r="AE41" i="9"/>
  <c r="AE47" i="9"/>
  <c r="AE42" i="9"/>
  <c r="AE38" i="9"/>
  <c r="AE40" i="9"/>
  <c r="AE54" i="9"/>
  <c r="AD35" i="9"/>
  <c r="AD37" i="9"/>
  <c r="X48" i="9"/>
  <c r="AC49" i="9"/>
  <c r="R29" i="9"/>
  <c r="M36" i="9"/>
  <c r="M56" i="9" s="1"/>
  <c r="AE48" i="9"/>
  <c r="W48" i="9"/>
  <c r="AE34" i="9"/>
  <c r="AC35" i="9"/>
  <c r="AC37" i="9"/>
  <c r="AE39" i="9"/>
  <c r="AE43" i="9"/>
  <c r="AE53" i="9"/>
  <c r="AD49" i="9"/>
  <c r="AE32" i="9"/>
  <c r="X44" i="9"/>
  <c r="AD44" i="9"/>
  <c r="AE44" i="9" s="1"/>
  <c r="V57" i="9"/>
  <c r="X36" i="9"/>
  <c r="W36" i="9"/>
  <c r="X29" i="9"/>
  <c r="U57" i="9"/>
  <c r="F6" i="24"/>
  <c r="F7" i="24"/>
  <c r="G9" i="20"/>
  <c r="O36" i="10"/>
  <c r="L36" i="10"/>
  <c r="O35" i="10"/>
  <c r="L35" i="10"/>
  <c r="L34" i="10"/>
  <c r="O34" i="10"/>
  <c r="H9" i="20"/>
  <c r="AE55" i="9"/>
  <c r="AF34" i="9"/>
  <c r="AF30" i="9"/>
  <c r="AF32" i="9"/>
  <c r="AE30" i="9"/>
  <c r="AF38" i="9"/>
  <c r="AF39" i="9"/>
  <c r="AF40" i="9"/>
  <c r="AF41" i="9"/>
  <c r="AF42" i="9"/>
  <c r="AF43" i="9"/>
  <c r="AF47" i="9"/>
  <c r="AF48" i="9"/>
  <c r="AF53" i="9"/>
  <c r="AF54" i="9"/>
  <c r="AF55" i="9"/>
  <c r="AC29" i="9"/>
  <c r="G6" i="24"/>
  <c r="G7" i="24"/>
  <c r="N56" i="9"/>
  <c r="U56" i="9"/>
  <c r="O29" i="9"/>
  <c r="AF49" i="9" l="1"/>
  <c r="M57" i="9"/>
  <c r="AD29" i="9"/>
  <c r="AF29" i="9" s="1"/>
  <c r="O36" i="9"/>
  <c r="P36" i="9" s="1"/>
  <c r="Q36" i="9" s="1"/>
  <c r="AE37" i="9"/>
  <c r="AF35" i="9"/>
  <c r="S29" i="9"/>
  <c r="AE35" i="9"/>
  <c r="O56" i="9"/>
  <c r="AF37" i="9"/>
  <c r="AE49" i="9"/>
  <c r="X57" i="9"/>
  <c r="W57" i="9"/>
  <c r="AF44" i="9"/>
  <c r="O57" i="9"/>
  <c r="P56" i="9"/>
  <c r="G8" i="3"/>
  <c r="G13" i="3"/>
  <c r="G12" i="3"/>
  <c r="G11" i="3"/>
  <c r="G10" i="3"/>
  <c r="G9" i="3"/>
  <c r="AE29" i="9" l="1"/>
  <c r="R36" i="9"/>
  <c r="R56" i="9" s="1"/>
  <c r="Q57" i="9"/>
  <c r="Q56" i="9"/>
  <c r="AC57" i="9" s="1"/>
  <c r="AC36" i="9"/>
  <c r="D15" i="22"/>
  <c r="E58" i="18"/>
  <c r="E54" i="18"/>
  <c r="E44" i="18"/>
  <c r="E42" i="18"/>
  <c r="E41" i="18" s="1"/>
  <c r="E36" i="18"/>
  <c r="E21" i="18"/>
  <c r="E18" i="18" s="1"/>
  <c r="E8" i="18"/>
  <c r="E51" i="21"/>
  <c r="D51" i="21"/>
  <c r="F62" i="21"/>
  <c r="G61" i="21"/>
  <c r="F61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E41" i="21"/>
  <c r="D41" i="21"/>
  <c r="G48" i="21"/>
  <c r="F48" i="21"/>
  <c r="F44" i="21"/>
  <c r="G43" i="21"/>
  <c r="F43" i="21"/>
  <c r="G42" i="21"/>
  <c r="F42" i="21"/>
  <c r="G39" i="21"/>
  <c r="F39" i="21"/>
  <c r="E38" i="21"/>
  <c r="D38" i="21"/>
  <c r="E26" i="21"/>
  <c r="D2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5" i="21"/>
  <c r="F25" i="21"/>
  <c r="G24" i="21"/>
  <c r="F24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E6" i="21"/>
  <c r="D6" i="21"/>
  <c r="H61" i="2"/>
  <c r="G61" i="2"/>
  <c r="H60" i="2"/>
  <c r="G60" i="2"/>
  <c r="H54" i="2"/>
  <c r="G54" i="2"/>
  <c r="H46" i="2"/>
  <c r="G46" i="2"/>
  <c r="H36" i="2"/>
  <c r="G36" i="2"/>
  <c r="H21" i="2"/>
  <c r="G21" i="2"/>
  <c r="H31" i="2"/>
  <c r="G31" i="2"/>
  <c r="H30" i="2"/>
  <c r="G30" i="2"/>
  <c r="H33" i="2"/>
  <c r="G33" i="2"/>
  <c r="H47" i="2"/>
  <c r="E95" i="2"/>
  <c r="E86" i="2"/>
  <c r="E85" i="2"/>
  <c r="E84" i="2"/>
  <c r="E83" i="2"/>
  <c r="E67" i="2"/>
  <c r="E64" i="2"/>
  <c r="E52" i="2"/>
  <c r="E48" i="2"/>
  <c r="E40" i="2"/>
  <c r="E19" i="2"/>
  <c r="E9" i="2"/>
  <c r="F95" i="2"/>
  <c r="F87" i="2"/>
  <c r="F86" i="2"/>
  <c r="F85" i="2"/>
  <c r="F84" i="2"/>
  <c r="F83" i="2"/>
  <c r="F67" i="2"/>
  <c r="F64" i="2"/>
  <c r="F52" i="2"/>
  <c r="F48" i="2"/>
  <c r="F40" i="2"/>
  <c r="F19" i="2"/>
  <c r="F9" i="2"/>
  <c r="F18" i="2" s="1"/>
  <c r="D95" i="2"/>
  <c r="D87" i="2"/>
  <c r="D86" i="2"/>
  <c r="D85" i="2"/>
  <c r="D84" i="2"/>
  <c r="D83" i="2"/>
  <c r="D67" i="2"/>
  <c r="D52" i="2"/>
  <c r="D48" i="2"/>
  <c r="D40" i="2"/>
  <c r="D19" i="2"/>
  <c r="D9" i="2"/>
  <c r="D18" i="2" s="1"/>
  <c r="E34" i="18" l="1"/>
  <c r="D78" i="2"/>
  <c r="G67" i="2"/>
  <c r="S36" i="9"/>
  <c r="T36" i="9" s="1"/>
  <c r="AD36" i="9"/>
  <c r="AF36" i="9" s="1"/>
  <c r="R57" i="9"/>
  <c r="AD57" i="9" s="1"/>
  <c r="F78" i="2"/>
  <c r="H40" i="2"/>
  <c r="F79" i="2"/>
  <c r="D59" i="2"/>
  <c r="D70" i="2" s="1"/>
  <c r="D75" i="2" s="1"/>
  <c r="F59" i="2"/>
  <c r="F82" i="2" s="1"/>
  <c r="F88" i="2" s="1"/>
  <c r="T56" i="9"/>
  <c r="S56" i="9"/>
  <c r="E64" i="18"/>
  <c r="E52" i="18"/>
  <c r="E69" i="14" s="1"/>
  <c r="E78" i="2"/>
  <c r="E79" i="2"/>
  <c r="E18" i="2"/>
  <c r="E59" i="2" s="1"/>
  <c r="E82" i="2" s="1"/>
  <c r="E88" i="2" s="1"/>
  <c r="F38" i="21"/>
  <c r="G38" i="21"/>
  <c r="D79" i="2"/>
  <c r="S57" i="9" l="1"/>
  <c r="E65" i="18"/>
  <c r="E68" i="18" s="1"/>
  <c r="R58" i="9"/>
  <c r="AE57" i="9"/>
  <c r="AF57" i="9"/>
  <c r="AE36" i="9"/>
  <c r="F70" i="2"/>
  <c r="F75" i="2" s="1"/>
  <c r="D82" i="2"/>
  <c r="D88" i="2" s="1"/>
  <c r="E70" i="2"/>
  <c r="E75" i="2" s="1"/>
  <c r="H39" i="19"/>
  <c r="H41" i="19"/>
  <c r="H42" i="19"/>
  <c r="H37" i="19"/>
  <c r="D120" i="14" l="1"/>
  <c r="D121" i="14"/>
  <c r="D119" i="14"/>
  <c r="H104" i="14"/>
  <c r="D99" i="14"/>
  <c r="E99" i="14"/>
  <c r="M58" i="9"/>
  <c r="N58" i="9"/>
  <c r="F64" i="10" l="1"/>
  <c r="H64" i="10"/>
  <c r="J64" i="10"/>
  <c r="L64" i="10"/>
  <c r="H11" i="3"/>
  <c r="H12" i="3"/>
  <c r="H13" i="3"/>
  <c r="H8" i="3"/>
  <c r="H9" i="3"/>
  <c r="E67" i="23"/>
  <c r="D67" i="23"/>
  <c r="C67" i="23"/>
  <c r="C6" i="23" s="1"/>
  <c r="F58" i="23"/>
  <c r="D57" i="23"/>
  <c r="F68" i="23"/>
  <c r="G68" i="23"/>
  <c r="D51" i="23"/>
  <c r="E51" i="23"/>
  <c r="F52" i="23"/>
  <c r="G52" i="23"/>
  <c r="D53" i="23"/>
  <c r="E53" i="23"/>
  <c r="F54" i="23"/>
  <c r="G54" i="23"/>
  <c r="D55" i="23"/>
  <c r="E55" i="23"/>
  <c r="F56" i="23"/>
  <c r="G56" i="23"/>
  <c r="G58" i="23"/>
  <c r="E7" i="23"/>
  <c r="D7" i="23"/>
  <c r="D6" i="23" s="1"/>
  <c r="G8" i="23"/>
  <c r="G9" i="23"/>
  <c r="G21" i="23"/>
  <c r="G44" i="23"/>
  <c r="G8" i="22"/>
  <c r="D7" i="22"/>
  <c r="E40" i="22"/>
  <c r="E39" i="22" s="1"/>
  <c r="D40" i="22"/>
  <c r="G75" i="22"/>
  <c r="G23" i="25"/>
  <c r="F23" i="25"/>
  <c r="E22" i="25"/>
  <c r="F22" i="25" s="1"/>
  <c r="D22" i="25"/>
  <c r="C22" i="25"/>
  <c r="G20" i="25"/>
  <c r="F20" i="25"/>
  <c r="E19" i="25"/>
  <c r="D19" i="25"/>
  <c r="C19" i="25"/>
  <c r="G17" i="25"/>
  <c r="F17" i="25"/>
  <c r="E16" i="25"/>
  <c r="D16" i="25"/>
  <c r="C16" i="25"/>
  <c r="G14" i="25"/>
  <c r="F14" i="25"/>
  <c r="E13" i="25"/>
  <c r="D13" i="25"/>
  <c r="C13" i="25"/>
  <c r="G10" i="25"/>
  <c r="F10" i="25"/>
  <c r="E9" i="25"/>
  <c r="D9" i="25"/>
  <c r="C9" i="25"/>
  <c r="G8" i="25"/>
  <c r="F8" i="25"/>
  <c r="E7" i="25"/>
  <c r="D7" i="25"/>
  <c r="C7" i="25"/>
  <c r="E6" i="23" l="1"/>
  <c r="G7" i="25"/>
  <c r="G16" i="25"/>
  <c r="F13" i="25"/>
  <c r="G13" i="25"/>
  <c r="G22" i="25"/>
  <c r="G9" i="25"/>
  <c r="F9" i="25"/>
  <c r="G19" i="25"/>
  <c r="F53" i="23"/>
  <c r="G67" i="23"/>
  <c r="G9" i="22"/>
  <c r="F51" i="23"/>
  <c r="E7" i="22"/>
  <c r="F7" i="22" s="1"/>
  <c r="E57" i="23"/>
  <c r="F57" i="23" s="1"/>
  <c r="G53" i="23"/>
  <c r="F67" i="23"/>
  <c r="F55" i="23"/>
  <c r="G51" i="23"/>
  <c r="G55" i="23"/>
  <c r="G45" i="23"/>
  <c r="G7" i="23"/>
  <c r="F7" i="25"/>
  <c r="F19" i="25"/>
  <c r="F16" i="25"/>
  <c r="G57" i="23" l="1"/>
  <c r="G7" i="22"/>
  <c r="G20" i="2"/>
  <c r="F26" i="21" l="1"/>
  <c r="F6" i="21"/>
  <c r="F41" i="21"/>
  <c r="F51" i="21"/>
  <c r="G56" i="2" l="1"/>
  <c r="H98" i="14" l="1"/>
  <c r="G98" i="14"/>
  <c r="H95" i="14" l="1"/>
  <c r="G95" i="14"/>
  <c r="C25" i="10" l="1"/>
  <c r="C24" i="10"/>
  <c r="C23" i="10"/>
  <c r="F25" i="10"/>
  <c r="F24" i="10"/>
  <c r="F23" i="10"/>
  <c r="I23" i="10"/>
  <c r="I24" i="10"/>
  <c r="I25" i="10"/>
  <c r="G96" i="14" l="1"/>
  <c r="H96" i="14"/>
  <c r="G97" i="14"/>
  <c r="H97" i="14"/>
  <c r="G100" i="14"/>
  <c r="H100" i="14"/>
  <c r="G101" i="14"/>
  <c r="H101" i="14"/>
  <c r="G102" i="14"/>
  <c r="H102" i="14"/>
  <c r="G104" i="14"/>
  <c r="G105" i="14"/>
  <c r="H105" i="14"/>
  <c r="H93" i="14"/>
  <c r="G93" i="14"/>
  <c r="AD7" i="9" l="1"/>
  <c r="AA7" i="9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L23" i="10"/>
  <c r="N23" i="10"/>
  <c r="G20" i="22" l="1"/>
  <c r="F21" i="22"/>
  <c r="F20" i="22"/>
  <c r="H60" i="18"/>
  <c r="G61" i="18"/>
  <c r="G62" i="18"/>
  <c r="G63" i="18"/>
  <c r="G67" i="18"/>
  <c r="G60" i="18"/>
  <c r="H47" i="18"/>
  <c r="G47" i="18"/>
  <c r="G19" i="18"/>
  <c r="H19" i="18"/>
  <c r="G20" i="18"/>
  <c r="H20" i="18"/>
  <c r="G22" i="18"/>
  <c r="G23" i="18"/>
  <c r="H23" i="18"/>
  <c r="G24" i="18"/>
  <c r="H24" i="18"/>
  <c r="G26" i="18"/>
  <c r="H26" i="18"/>
  <c r="G29" i="18"/>
  <c r="H29" i="18"/>
  <c r="G30" i="18"/>
  <c r="H30" i="18"/>
  <c r="G33" i="18"/>
  <c r="H33" i="18"/>
  <c r="H17" i="18"/>
  <c r="G10" i="18"/>
  <c r="G11" i="18"/>
  <c r="G13" i="18"/>
  <c r="G14" i="18"/>
  <c r="G15" i="18"/>
  <c r="G16" i="18"/>
  <c r="G17" i="18"/>
  <c r="H9" i="18"/>
  <c r="G9" i="18"/>
  <c r="F27" i="19"/>
  <c r="H29" i="19"/>
  <c r="H31" i="19"/>
  <c r="H33" i="19"/>
  <c r="H28" i="19"/>
  <c r="G29" i="19"/>
  <c r="G33" i="19"/>
  <c r="G28" i="19"/>
  <c r="F19" i="19"/>
  <c r="E19" i="19"/>
  <c r="H25" i="19"/>
  <c r="H20" i="19"/>
  <c r="G20" i="19"/>
  <c r="G91" i="2"/>
  <c r="H91" i="2"/>
  <c r="G92" i="2"/>
  <c r="H92" i="2"/>
  <c r="G93" i="2"/>
  <c r="H93" i="2"/>
  <c r="G94" i="2"/>
  <c r="H94" i="2"/>
  <c r="H90" i="2"/>
  <c r="G90" i="2"/>
  <c r="H71" i="2"/>
  <c r="G69" i="2"/>
  <c r="G71" i="2"/>
  <c r="H63" i="2"/>
  <c r="G63" i="2"/>
  <c r="H51" i="2"/>
  <c r="G51" i="2"/>
  <c r="H38" i="2"/>
  <c r="G39" i="2"/>
  <c r="H39" i="2"/>
  <c r="H37" i="2"/>
  <c r="G37" i="2"/>
  <c r="G25" i="2"/>
  <c r="H25" i="2"/>
  <c r="G26" i="2"/>
  <c r="H26" i="2"/>
  <c r="G27" i="2"/>
  <c r="H27" i="2"/>
  <c r="H24" i="2"/>
  <c r="G24" i="2"/>
  <c r="G23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H20" i="2"/>
  <c r="H8" i="2"/>
  <c r="G8" i="2"/>
  <c r="H19" i="19" l="1"/>
  <c r="G19" i="19"/>
  <c r="D39" i="22" l="1"/>
  <c r="F10" i="22"/>
  <c r="F11" i="22"/>
  <c r="D36" i="22" l="1"/>
  <c r="F39" i="22"/>
  <c r="G35" i="18"/>
  <c r="G37" i="18"/>
  <c r="G38" i="18"/>
  <c r="G39" i="18"/>
  <c r="G40" i="18"/>
  <c r="G45" i="18"/>
  <c r="G46" i="18"/>
  <c r="G53" i="18"/>
  <c r="G55" i="18"/>
  <c r="G56" i="18"/>
  <c r="G57" i="18"/>
  <c r="G41" i="21" l="1"/>
  <c r="G26" i="21"/>
  <c r="G47" i="2"/>
  <c r="G29" i="2"/>
  <c r="G10" i="23" l="1"/>
  <c r="G22" i="23"/>
  <c r="G53" i="22" l="1"/>
  <c r="E36" i="22"/>
  <c r="F22" i="23"/>
  <c r="F9" i="22"/>
  <c r="G36" i="22" l="1"/>
  <c r="F36" i="22"/>
  <c r="G6" i="23"/>
  <c r="F6" i="23"/>
  <c r="D103" i="14" l="1"/>
  <c r="D106" i="14" s="1"/>
  <c r="G99" i="14" l="1"/>
  <c r="H99" i="14"/>
  <c r="I10" i="10" l="1"/>
  <c r="G38" i="22"/>
  <c r="F38" i="22"/>
  <c r="G39" i="22"/>
  <c r="H76" i="2"/>
  <c r="G76" i="2"/>
  <c r="G66" i="2"/>
  <c r="F37" i="21"/>
  <c r="H114" i="14"/>
  <c r="H110" i="14"/>
  <c r="H10" i="3"/>
  <c r="F44" i="23"/>
  <c r="F28" i="22" l="1"/>
  <c r="G28" i="22"/>
  <c r="G15" i="22"/>
  <c r="F15" i="22"/>
  <c r="G6" i="21"/>
  <c r="G51" i="21"/>
  <c r="J37" i="10"/>
  <c r="M37" i="10"/>
  <c r="D27" i="19"/>
  <c r="E27" i="19"/>
  <c r="H27" i="19" s="1"/>
  <c r="F53" i="22" l="1"/>
  <c r="G44" i="18" l="1"/>
  <c r="H44" i="18"/>
  <c r="D51" i="14"/>
  <c r="E51" i="14"/>
  <c r="F51" i="14"/>
  <c r="C51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D25" i="14"/>
  <c r="E25" i="14"/>
  <c r="F25" i="14"/>
  <c r="G42" i="14" l="1"/>
  <c r="F7" i="23" l="1"/>
  <c r="F8" i="23"/>
  <c r="F9" i="23"/>
  <c r="F10" i="23"/>
  <c r="F45" i="23"/>
  <c r="G24" i="22"/>
  <c r="G26" i="22"/>
  <c r="G27" i="22"/>
  <c r="G37" i="22"/>
  <c r="F8" i="22"/>
  <c r="F24" i="22"/>
  <c r="F26" i="22"/>
  <c r="F27" i="22"/>
  <c r="F37" i="22"/>
  <c r="F40" i="22"/>
  <c r="F41" i="22"/>
  <c r="F75" i="22"/>
  <c r="E36" i="21"/>
  <c r="D36" i="21"/>
  <c r="F36" i="21" l="1"/>
  <c r="D124" i="14"/>
  <c r="E14" i="11"/>
  <c r="F14" i="11"/>
  <c r="G14" i="11"/>
  <c r="D14" i="11"/>
  <c r="D8" i="18"/>
  <c r="F8" i="18"/>
  <c r="D41" i="18"/>
  <c r="F41" i="18"/>
  <c r="D54" i="18"/>
  <c r="F54" i="18"/>
  <c r="D58" i="18"/>
  <c r="F58" i="18"/>
  <c r="G54" i="18" l="1"/>
  <c r="H54" i="18"/>
  <c r="H41" i="18"/>
  <c r="G41" i="18"/>
  <c r="H8" i="18"/>
  <c r="G8" i="18"/>
  <c r="G58" i="18"/>
  <c r="H58" i="18"/>
  <c r="G21" i="18"/>
  <c r="H21" i="18"/>
  <c r="D126" i="14"/>
  <c r="L25" i="10"/>
  <c r="N25" i="10"/>
  <c r="D125" i="14"/>
  <c r="L24" i="10"/>
  <c r="N24" i="10"/>
  <c r="D64" i="18"/>
  <c r="F64" i="18"/>
  <c r="E70" i="14"/>
  <c r="C70" i="14"/>
  <c r="G64" i="18" l="1"/>
  <c r="H64" i="18"/>
  <c r="F70" i="14"/>
  <c r="D70" i="14"/>
  <c r="H70" i="14" l="1"/>
  <c r="G70" i="14"/>
  <c r="G25" i="19"/>
  <c r="G94" i="14" l="1"/>
  <c r="H94" i="14"/>
  <c r="F90" i="14"/>
  <c r="D118" i="14"/>
  <c r="D36" i="19"/>
  <c r="D63" i="14" s="1"/>
  <c r="E36" i="19"/>
  <c r="F36" i="19"/>
  <c r="C63" i="14"/>
  <c r="D18" i="18"/>
  <c r="F18" i="18"/>
  <c r="J69" i="9"/>
  <c r="H69" i="9"/>
  <c r="F69" i="9"/>
  <c r="F85" i="14"/>
  <c r="F84" i="14"/>
  <c r="E85" i="14"/>
  <c r="AD56" i="9"/>
  <c r="AC56" i="9"/>
  <c r="U58" i="9" s="1"/>
  <c r="AA56" i="9"/>
  <c r="X20" i="9"/>
  <c r="U20" i="9"/>
  <c r="AA19" i="9"/>
  <c r="AD19" i="9"/>
  <c r="AD18" i="9"/>
  <c r="AA18" i="9"/>
  <c r="R20" i="9"/>
  <c r="X9" i="9"/>
  <c r="U9" i="9"/>
  <c r="AA8" i="9"/>
  <c r="R9" i="9"/>
  <c r="F116" i="14"/>
  <c r="E116" i="14"/>
  <c r="H116" i="14" s="1"/>
  <c r="F112" i="14"/>
  <c r="F111" i="14"/>
  <c r="E112" i="14"/>
  <c r="E111" i="14"/>
  <c r="N61" i="10"/>
  <c r="N58" i="10"/>
  <c r="F54" i="14"/>
  <c r="F122" i="14" s="1"/>
  <c r="E126" i="14"/>
  <c r="E125" i="14"/>
  <c r="E124" i="14"/>
  <c r="E54" i="14"/>
  <c r="F18" i="10" s="1"/>
  <c r="F10" i="10"/>
  <c r="F120" i="14"/>
  <c r="F121" i="14"/>
  <c r="E121" i="14"/>
  <c r="F119" i="14"/>
  <c r="E119" i="14"/>
  <c r="C121" i="14"/>
  <c r="C120" i="14"/>
  <c r="C119" i="14"/>
  <c r="C54" i="14"/>
  <c r="C18" i="10" s="1"/>
  <c r="D54" i="14"/>
  <c r="C126" i="14"/>
  <c r="C125" i="14"/>
  <c r="C124" i="14"/>
  <c r="C10" i="10"/>
  <c r="I14" i="10"/>
  <c r="F14" i="10"/>
  <c r="C14" i="10"/>
  <c r="E103" i="14"/>
  <c r="G103" i="14" s="1"/>
  <c r="D91" i="14"/>
  <c r="E91" i="14"/>
  <c r="F91" i="14"/>
  <c r="C91" i="14"/>
  <c r="E26" i="14"/>
  <c r="E27" i="14" s="1"/>
  <c r="E31" i="14"/>
  <c r="D75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C56" i="14"/>
  <c r="E15" i="11"/>
  <c r="F15" i="11"/>
  <c r="G15" i="11"/>
  <c r="D15" i="11"/>
  <c r="D7" i="3"/>
  <c r="E7" i="3"/>
  <c r="F7" i="3"/>
  <c r="F36" i="18"/>
  <c r="D36" i="18"/>
  <c r="D52" i="18" s="1"/>
  <c r="D69" i="14" s="1"/>
  <c r="C69" i="14"/>
  <c r="D40" i="19"/>
  <c r="E40" i="19"/>
  <c r="F40" i="19"/>
  <c r="H40" i="19" s="1"/>
  <c r="D62" i="14"/>
  <c r="E62" i="14"/>
  <c r="F62" i="14"/>
  <c r="C62" i="14"/>
  <c r="D19" i="19"/>
  <c r="D61" i="14" s="1"/>
  <c r="E61" i="14"/>
  <c r="F61" i="14"/>
  <c r="C61" i="14"/>
  <c r="H38" i="19"/>
  <c r="H10" i="19"/>
  <c r="D9" i="19"/>
  <c r="E9" i="19"/>
  <c r="F9" i="19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3" i="14"/>
  <c r="G44" i="14"/>
  <c r="G45" i="14"/>
  <c r="G51" i="14"/>
  <c r="G52" i="14"/>
  <c r="H42" i="14"/>
  <c r="H43" i="14"/>
  <c r="H44" i="14"/>
  <c r="H45" i="14"/>
  <c r="H51" i="14"/>
  <c r="H52" i="14"/>
  <c r="C25" i="14"/>
  <c r="G58" i="2"/>
  <c r="G50" i="2"/>
  <c r="G49" i="2"/>
  <c r="E29" i="14"/>
  <c r="H32" i="2"/>
  <c r="H58" i="2"/>
  <c r="H66" i="2"/>
  <c r="H68" i="2"/>
  <c r="H80" i="2"/>
  <c r="D81" i="14"/>
  <c r="C81" i="14"/>
  <c r="D113" i="14"/>
  <c r="D109" i="14"/>
  <c r="D29" i="14"/>
  <c r="C29" i="14"/>
  <c r="D40" i="14"/>
  <c r="E40" i="14"/>
  <c r="F40" i="14"/>
  <c r="C40" i="14"/>
  <c r="D39" i="14"/>
  <c r="E39" i="14"/>
  <c r="C39" i="14"/>
  <c r="D31" i="14"/>
  <c r="C31" i="14"/>
  <c r="D30" i="14"/>
  <c r="E30" i="14"/>
  <c r="C30" i="14"/>
  <c r="G80" i="2"/>
  <c r="D26" i="14"/>
  <c r="D27" i="14" s="1"/>
  <c r="D28" i="14"/>
  <c r="E28" i="14"/>
  <c r="C28" i="14"/>
  <c r="G24" i="19"/>
  <c r="G42" i="19"/>
  <c r="G38" i="19"/>
  <c r="G37" i="19"/>
  <c r="G35" i="19"/>
  <c r="G27" i="19" s="1"/>
  <c r="G26" i="19"/>
  <c r="G23" i="19"/>
  <c r="G22" i="19"/>
  <c r="G11" i="19"/>
  <c r="G10" i="19"/>
  <c r="G65" i="2"/>
  <c r="G32" i="2"/>
  <c r="H40" i="14" l="1"/>
  <c r="G79" i="14"/>
  <c r="H79" i="14"/>
  <c r="H76" i="14"/>
  <c r="N64" i="10"/>
  <c r="F82" i="14"/>
  <c r="F83" i="14"/>
  <c r="H9" i="19"/>
  <c r="G67" i="14"/>
  <c r="F28" i="14"/>
  <c r="H28" i="14" s="1"/>
  <c r="H19" i="2"/>
  <c r="G19" i="2"/>
  <c r="F30" i="14"/>
  <c r="G30" i="14" s="1"/>
  <c r="AA9" i="9"/>
  <c r="AD9" i="9"/>
  <c r="F52" i="18"/>
  <c r="F69" i="14" s="1"/>
  <c r="G36" i="18"/>
  <c r="G83" i="2"/>
  <c r="H83" i="2"/>
  <c r="G95" i="2"/>
  <c r="H95" i="2"/>
  <c r="F39" i="14"/>
  <c r="G39" i="14" s="1"/>
  <c r="H64" i="2"/>
  <c r="G64" i="2"/>
  <c r="F29" i="14"/>
  <c r="G29" i="14" s="1"/>
  <c r="G40" i="2"/>
  <c r="F26" i="14"/>
  <c r="F27" i="14" s="1"/>
  <c r="G9" i="2"/>
  <c r="H9" i="2"/>
  <c r="F31" i="14"/>
  <c r="G31" i="14" s="1"/>
  <c r="G52" i="2"/>
  <c r="H52" i="2"/>
  <c r="N10" i="10"/>
  <c r="L10" i="10"/>
  <c r="F22" i="10"/>
  <c r="H103" i="14"/>
  <c r="L14" i="10"/>
  <c r="N14" i="10"/>
  <c r="F63" i="14"/>
  <c r="F43" i="19"/>
  <c r="F64" i="14" s="1"/>
  <c r="G78" i="14"/>
  <c r="H7" i="3"/>
  <c r="H47" i="14"/>
  <c r="G47" i="14"/>
  <c r="G38" i="14"/>
  <c r="G40" i="14"/>
  <c r="G110" i="14"/>
  <c r="C90" i="14"/>
  <c r="E106" i="14"/>
  <c r="E107" i="14" s="1"/>
  <c r="E90" i="14"/>
  <c r="G115" i="14"/>
  <c r="H36" i="19"/>
  <c r="D107" i="14"/>
  <c r="D90" i="14"/>
  <c r="D32" i="14"/>
  <c r="G75" i="14"/>
  <c r="E32" i="14"/>
  <c r="G9" i="19"/>
  <c r="E63" i="14"/>
  <c r="D43" i="19"/>
  <c r="D64" i="14" s="1"/>
  <c r="G80" i="14"/>
  <c r="H91" i="14"/>
  <c r="H85" i="14"/>
  <c r="G85" i="14"/>
  <c r="G84" i="14"/>
  <c r="AA20" i="9"/>
  <c r="AE56" i="9"/>
  <c r="H84" i="14"/>
  <c r="E113" i="14"/>
  <c r="G116" i="14"/>
  <c r="G7" i="3"/>
  <c r="G18" i="18"/>
  <c r="E66" i="14"/>
  <c r="D34" i="18"/>
  <c r="D65" i="18" s="1"/>
  <c r="H62" i="14"/>
  <c r="C64" i="14"/>
  <c r="E43" i="19"/>
  <c r="G36" i="19"/>
  <c r="H56" i="14"/>
  <c r="E109" i="14"/>
  <c r="G112" i="14"/>
  <c r="F113" i="14"/>
  <c r="H87" i="2"/>
  <c r="H25" i="14"/>
  <c r="H48" i="2"/>
  <c r="G87" i="2"/>
  <c r="G121" i="14"/>
  <c r="E118" i="14"/>
  <c r="G55" i="14"/>
  <c r="H48" i="14"/>
  <c r="D58" i="14"/>
  <c r="G77" i="14"/>
  <c r="E74" i="14"/>
  <c r="F17" i="11" s="1"/>
  <c r="G61" i="14"/>
  <c r="G62" i="14"/>
  <c r="G76" i="14"/>
  <c r="G114" i="14"/>
  <c r="G35" i="14"/>
  <c r="H55" i="14"/>
  <c r="G53" i="14"/>
  <c r="G56" i="14"/>
  <c r="C58" i="14"/>
  <c r="H77" i="14"/>
  <c r="G25" i="14"/>
  <c r="G91" i="14"/>
  <c r="G111" i="14"/>
  <c r="F109" i="14"/>
  <c r="H36" i="14"/>
  <c r="H38" i="14"/>
  <c r="E58" i="14"/>
  <c r="H119" i="14"/>
  <c r="F118" i="14"/>
  <c r="H61" i="14"/>
  <c r="C49" i="14"/>
  <c r="H54" i="14"/>
  <c r="E122" i="14"/>
  <c r="G122" i="14" s="1"/>
  <c r="G120" i="14"/>
  <c r="G119" i="14"/>
  <c r="D49" i="14"/>
  <c r="G48" i="14"/>
  <c r="C118" i="14"/>
  <c r="H120" i="14"/>
  <c r="H35" i="14"/>
  <c r="G36" i="14"/>
  <c r="G37" i="14"/>
  <c r="G57" i="14"/>
  <c r="H121" i="14"/>
  <c r="E7" i="11"/>
  <c r="D50" i="14"/>
  <c r="E49" i="14"/>
  <c r="F58" i="14"/>
  <c r="F74" i="14"/>
  <c r="G17" i="11" s="1"/>
  <c r="F124" i="14"/>
  <c r="F126" i="14"/>
  <c r="C66" i="14"/>
  <c r="D66" i="14"/>
  <c r="C26" i="14"/>
  <c r="G48" i="2"/>
  <c r="H57" i="14"/>
  <c r="H53" i="14"/>
  <c r="H37" i="14"/>
  <c r="C68" i="14"/>
  <c r="C74" i="14"/>
  <c r="D74" i="14"/>
  <c r="E17" i="11" s="1"/>
  <c r="C22" i="10"/>
  <c r="C122" i="14"/>
  <c r="I18" i="10"/>
  <c r="D122" i="14" s="1"/>
  <c r="G54" i="14"/>
  <c r="F125" i="14"/>
  <c r="AD20" i="9"/>
  <c r="G63" i="14" l="1"/>
  <c r="H30" i="14"/>
  <c r="F81" i="14"/>
  <c r="H82" i="14"/>
  <c r="Q58" i="9"/>
  <c r="E123" i="14"/>
  <c r="H29" i="14"/>
  <c r="F32" i="14"/>
  <c r="H63" i="14"/>
  <c r="F49" i="14"/>
  <c r="G49" i="14" s="1"/>
  <c r="G78" i="2"/>
  <c r="H78" i="2"/>
  <c r="H52" i="18"/>
  <c r="G52" i="18"/>
  <c r="H18" i="18"/>
  <c r="H39" i="14"/>
  <c r="H31" i="14"/>
  <c r="H18" i="2"/>
  <c r="G18" i="2"/>
  <c r="G79" i="2"/>
  <c r="H79" i="2"/>
  <c r="H69" i="14"/>
  <c r="G69" i="14"/>
  <c r="H106" i="14"/>
  <c r="G106" i="14"/>
  <c r="I22" i="10"/>
  <c r="D123" i="14" s="1"/>
  <c r="L18" i="10"/>
  <c r="N18" i="10"/>
  <c r="H43" i="19"/>
  <c r="G43" i="19"/>
  <c r="H113" i="14"/>
  <c r="C33" i="14"/>
  <c r="D8" i="11" s="1"/>
  <c r="H107" i="14"/>
  <c r="G107" i="14"/>
  <c r="G109" i="14"/>
  <c r="H109" i="14"/>
  <c r="G113" i="14"/>
  <c r="C123" i="14"/>
  <c r="D68" i="14"/>
  <c r="F34" i="18"/>
  <c r="E64" i="14"/>
  <c r="H64" i="14" s="1"/>
  <c r="H122" i="14"/>
  <c r="G28" i="14"/>
  <c r="E50" i="14"/>
  <c r="H118" i="14"/>
  <c r="F18" i="11"/>
  <c r="G118" i="14"/>
  <c r="G90" i="14"/>
  <c r="H90" i="14"/>
  <c r="D71" i="14"/>
  <c r="C71" i="14"/>
  <c r="D17" i="11"/>
  <c r="D18" i="11"/>
  <c r="Y58" i="9"/>
  <c r="F7" i="11"/>
  <c r="G26" i="14"/>
  <c r="F50" i="14"/>
  <c r="G7" i="11"/>
  <c r="H26" i="14"/>
  <c r="G125" i="14"/>
  <c r="H125" i="14"/>
  <c r="E18" i="11"/>
  <c r="D17" i="19"/>
  <c r="C27" i="14"/>
  <c r="C50" i="14"/>
  <c r="Z58" i="9"/>
  <c r="V58" i="9"/>
  <c r="G126" i="14"/>
  <c r="H126" i="14"/>
  <c r="G124" i="14"/>
  <c r="H124" i="14"/>
  <c r="G18" i="11"/>
  <c r="G74" i="14"/>
  <c r="H74" i="14"/>
  <c r="G58" i="14"/>
  <c r="H58" i="14"/>
  <c r="D41" i="14"/>
  <c r="D46" i="14" s="1"/>
  <c r="AD58" i="9" l="1"/>
  <c r="G83" i="14"/>
  <c r="H83" i="14"/>
  <c r="E81" i="14"/>
  <c r="G82" i="14"/>
  <c r="H49" i="14"/>
  <c r="H70" i="2"/>
  <c r="H59" i="2"/>
  <c r="G59" i="2"/>
  <c r="D13" i="11"/>
  <c r="L22" i="10"/>
  <c r="N22" i="10"/>
  <c r="F65" i="18"/>
  <c r="E17" i="19"/>
  <c r="D33" i="14"/>
  <c r="C34" i="14"/>
  <c r="E33" i="14"/>
  <c r="G64" i="14"/>
  <c r="AC58" i="9"/>
  <c r="D89" i="14"/>
  <c r="D87" i="14"/>
  <c r="D68" i="18"/>
  <c r="E10" i="11"/>
  <c r="E9" i="11"/>
  <c r="E11" i="11"/>
  <c r="D72" i="14"/>
  <c r="F68" i="14"/>
  <c r="D88" i="14"/>
  <c r="F123" i="14"/>
  <c r="H27" i="14"/>
  <c r="G27" i="14"/>
  <c r="D7" i="11"/>
  <c r="C32" i="14"/>
  <c r="C41" i="14" s="1"/>
  <c r="C46" i="14" s="1"/>
  <c r="G50" i="14"/>
  <c r="H50" i="14"/>
  <c r="E41" i="14"/>
  <c r="E46" i="14" s="1"/>
  <c r="G81" i="14" l="1"/>
  <c r="H81" i="14"/>
  <c r="G70" i="2"/>
  <c r="G34" i="18"/>
  <c r="H65" i="18"/>
  <c r="G65" i="18"/>
  <c r="H34" i="18"/>
  <c r="H82" i="2"/>
  <c r="G82" i="2"/>
  <c r="G88" i="2"/>
  <c r="E13" i="11"/>
  <c r="E8" i="11"/>
  <c r="D34" i="14"/>
  <c r="F13" i="11"/>
  <c r="F8" i="11"/>
  <c r="E34" i="14"/>
  <c r="F71" i="14"/>
  <c r="E89" i="14"/>
  <c r="E87" i="14"/>
  <c r="D10" i="11"/>
  <c r="C89" i="14"/>
  <c r="F11" i="11"/>
  <c r="F10" i="11"/>
  <c r="F9" i="11"/>
  <c r="E68" i="14"/>
  <c r="H68" i="14" s="1"/>
  <c r="C87" i="14"/>
  <c r="C88" i="14"/>
  <c r="D9" i="11"/>
  <c r="D11" i="11"/>
  <c r="E88" i="14"/>
  <c r="F41" i="14"/>
  <c r="G41" i="14" s="1"/>
  <c r="G32" i="14"/>
  <c r="H32" i="14"/>
  <c r="G123" i="14"/>
  <c r="H123" i="14"/>
  <c r="H75" i="2" l="1"/>
  <c r="G75" i="2"/>
  <c r="G68" i="14"/>
  <c r="E71" i="14"/>
  <c r="G71" i="14" s="1"/>
  <c r="F17" i="19"/>
  <c r="H41" i="14"/>
  <c r="F46" i="14"/>
  <c r="G46" i="14" s="1"/>
  <c r="F33" i="14"/>
  <c r="H33" i="14" s="1"/>
  <c r="H88" i="2"/>
  <c r="E72" i="14" l="1"/>
  <c r="F89" i="14"/>
  <c r="F87" i="14"/>
  <c r="G8" i="11"/>
  <c r="G13" i="11"/>
  <c r="G10" i="11"/>
  <c r="G9" i="11"/>
  <c r="G11" i="11"/>
  <c r="F34" i="14"/>
  <c r="H34" i="14" s="1"/>
  <c r="G33" i="14"/>
  <c r="F88" i="14"/>
  <c r="H46" i="14"/>
  <c r="H87" i="14" l="1"/>
  <c r="G87" i="14"/>
  <c r="H89" i="14"/>
  <c r="G89" i="14"/>
  <c r="H88" i="14"/>
  <c r="G88" i="14"/>
  <c r="G34" i="14"/>
  <c r="C72" i="14" l="1"/>
  <c r="F66" i="18"/>
  <c r="H66" i="18" l="1"/>
  <c r="G66" i="18"/>
  <c r="F66" i="14"/>
  <c r="F68" i="18"/>
  <c r="H68" i="18" l="1"/>
  <c r="G68" i="18"/>
  <c r="F72" i="14"/>
  <c r="H66" i="14"/>
  <c r="G66" i="14"/>
  <c r="G72" i="14" l="1"/>
  <c r="H72" i="14"/>
</calcChain>
</file>

<file path=xl/sharedStrings.xml><?xml version="1.0" encoding="utf-8"?>
<sst xmlns="http://schemas.openxmlformats.org/spreadsheetml/2006/main" count="1216" uniqueCount="636">
  <si>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</si>
  <si>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</si>
  <si>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</si>
  <si>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</si>
  <si>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</si>
  <si>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</si>
  <si>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</si>
  <si>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</si>
  <si>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</si>
  <si>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</si>
  <si>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</si>
  <si>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</si>
  <si>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</si>
  <si>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</si>
  <si>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</si>
  <si>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</si>
  <si>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</si>
  <si>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</si>
  <si>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</si>
  <si>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</si>
  <si>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</si>
  <si>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</si>
  <si>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</si>
  <si>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</si>
  <si>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</si>
  <si>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</si>
  <si>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</si>
  <si>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</si>
  <si>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</si>
  <si>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</si>
  <si>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</si>
  <si>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</si>
  <si>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</si>
  <si>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</si>
  <si>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</si>
  <si>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</si>
  <si>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</si>
  <si>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</si>
  <si>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</si>
  <si>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</si>
  <si>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</si>
  <si>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</si>
  <si>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</si>
  <si>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</si>
  <si>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</si>
  <si>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</si>
  <si>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</si>
  <si>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</si>
  <si>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</si>
  <si>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</si>
  <si>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</si>
  <si>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</si>
  <si>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</si>
  <si>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</si>
  <si>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</si>
  <si>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</si>
  <si>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</si>
  <si>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</si>
  <si>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</si>
  <si>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</si>
  <si>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</si>
  <si>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</si>
  <si>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</si>
  <si>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</si>
  <si>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</si>
  <si>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</si>
  <si>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</si>
  <si>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</si>
  <si>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</si>
  <si>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</si>
  <si>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</si>
  <si>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</si>
  <si>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</si>
  <si>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</si>
  <si>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</si>
  <si>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</si>
  <si>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</si>
  <si>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</si>
  <si>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</si>
  <si>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</si>
  <si>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</si>
  <si>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</si>
  <si>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</si>
  <si>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</si>
  <si>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</si>
  <si>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</si>
  <si>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Усього витрат</t>
  </si>
  <si>
    <t>Інформація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</si>
  <si>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</si>
  <si>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</si>
  <si>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</si>
  <si>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</si>
  <si>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</si>
  <si>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</si>
  <si>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</si>
  <si>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</si>
  <si>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</si>
  <si>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</si>
  <si>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</si>
  <si>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</si>
  <si>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</si>
  <si>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</si>
  <si>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</si>
  <si>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</si>
  <si>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</si>
  <si>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</si>
  <si>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</si>
  <si>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</si>
  <si>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</si>
  <si>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</si>
  <si>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</si>
  <si>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</si>
  <si>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</si>
  <si>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</si>
  <si>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</si>
  <si>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</si>
  <si>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</si>
  <si>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</si>
  <si>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</si>
  <si>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</si>
  <si>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</si>
  <si>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</si>
  <si>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</si>
  <si>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</si>
  <si>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</si>
  <si>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</si>
  <si>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</si>
  <si>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</si>
  <si>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</si>
  <si>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</si>
  <si>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</si>
  <si>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</si>
  <si>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</si>
  <si>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</si>
  <si>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</si>
  <si>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</si>
  <si>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</si>
  <si>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</si>
  <si>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</si>
  <si>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</si>
  <si>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</si>
  <si>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</si>
  <si>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</si>
  <si>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</si>
  <si>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</si>
  <si>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</si>
  <si>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</si>
  <si>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</si>
  <si>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</si>
  <si>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</si>
  <si>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</si>
  <si>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</si>
  <si>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</si>
  <si>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</si>
  <si>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</si>
  <si>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</si>
  <si>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</si>
  <si>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</si>
  <si>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</si>
  <si>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</si>
  <si>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</si>
  <si>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</si>
  <si>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</si>
  <si>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</si>
  <si>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</si>
  <si>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</si>
  <si>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</si>
  <si>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</si>
  <si>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</si>
  <si>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</si>
  <si>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</si>
  <si>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</si>
  <si>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</si>
  <si>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</si>
  <si>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</si>
  <si>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</si>
  <si>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</si>
  <si>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</si>
  <si>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</si>
  <si>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</si>
  <si>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</si>
  <si>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</si>
  <si>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</si>
  <si>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</si>
  <si>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</si>
  <si>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</si>
  <si>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</si>
  <si>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</si>
  <si>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</si>
  <si>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</si>
  <si>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</si>
  <si>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</si>
  <si>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</si>
  <si>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</si>
  <si>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</si>
  <si>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</si>
  <si>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</si>
  <si>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</si>
  <si>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</si>
  <si>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</si>
  <si>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</si>
  <si>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</si>
  <si>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</si>
  <si>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</si>
  <si>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</si>
  <si>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</si>
  <si>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</si>
  <si>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</si>
  <si>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</si>
  <si>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</si>
  <si>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</si>
  <si>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</si>
  <si>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</si>
  <si>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</si>
  <si>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</si>
  <si>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</si>
  <si>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</si>
  <si>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</si>
  <si>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</si>
  <si>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</si>
  <si>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</si>
  <si>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</si>
  <si>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</si>
  <si>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</si>
  <si>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</si>
  <si>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</si>
  <si>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</si>
  <si>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</si>
  <si>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</si>
  <si>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</si>
  <si>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</si>
  <si>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</si>
  <si>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</si>
  <si>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</si>
  <si>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</si>
  <si>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</si>
  <si>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</si>
  <si>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</si>
  <si>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</si>
  <si>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</si>
  <si>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</si>
  <si>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</si>
  <si>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</si>
  <si>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</si>
  <si>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</si>
  <si>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</si>
  <si>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</si>
  <si>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</si>
  <si>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</si>
  <si>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</si>
  <si>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</si>
  <si>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</si>
  <si>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</si>
  <si>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</si>
  <si>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</si>
  <si>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</si>
  <si>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</si>
  <si>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</si>
  <si>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</si>
  <si>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</si>
  <si>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</si>
  <si>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</si>
  <si>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</si>
  <si>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</si>
  <si>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</si>
  <si>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</si>
  <si>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</si>
  <si>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</si>
  <si>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</si>
  <si>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</si>
  <si>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</si>
  <si>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</si>
  <si>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</si>
  <si>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</si>
  <si>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</si>
  <si>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</si>
  <si>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</si>
  <si>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</si>
  <si>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</si>
  <si>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</si>
  <si>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</si>
  <si>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</si>
  <si>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</si>
  <si>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</si>
  <si>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</si>
  <si>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</si>
  <si>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</si>
  <si>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</si>
  <si>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</si>
  <si>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</si>
  <si>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</si>
  <si>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</si>
  <si>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</si>
  <si>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</si>
  <si>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</si>
  <si>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</si>
  <si>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</si>
  <si>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</si>
  <si>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</si>
  <si>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</si>
  <si>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</si>
  <si>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</si>
  <si>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</si>
  <si>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</si>
  <si>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</si>
  <si>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</si>
  <si>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</si>
  <si>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</si>
  <si>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</si>
  <si>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</si>
  <si>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</si>
  <si>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</si>
  <si>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</si>
  <si>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</si>
  <si>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</si>
  <si>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</si>
  <si>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</si>
  <si>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</si>
  <si>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</si>
  <si>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</si>
  <si>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</si>
  <si>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</si>
  <si>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</si>
  <si>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</si>
  <si>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</si>
  <si>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</si>
  <si>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</si>
  <si>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</si>
  <si>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</si>
  <si>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</si>
  <si>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</si>
  <si>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</si>
  <si>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</si>
  <si>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</si>
  <si>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</si>
  <si>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</si>
  <si>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</si>
  <si>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</si>
  <si>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</si>
  <si>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</si>
  <si>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</si>
  <si>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</si>
  <si>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</si>
  <si>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</si>
  <si>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</si>
  <si>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</si>
  <si>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</si>
  <si>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</si>
  <si>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</si>
  <si>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</si>
  <si>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</si>
  <si>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</si>
  <si>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</si>
  <si>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</si>
  <si>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</si>
  <si>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</si>
  <si>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</si>
  <si>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</si>
  <si>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</si>
  <si>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</si>
  <si>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</si>
  <si>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</si>
  <si>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</si>
  <si>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</si>
  <si>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</si>
  <si>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</si>
  <si>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</si>
  <si>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</si>
  <si>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</si>
  <si>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</si>
  <si>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</si>
  <si>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</si>
  <si>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</si>
  <si>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</si>
  <si>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</si>
  <si>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</si>
  <si>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</si>
  <si>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</si>
  <si>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</si>
  <si>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</si>
  <si>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</si>
  <si>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</si>
  <si>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</si>
  <si>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</si>
  <si>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</si>
  <si>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</si>
  <si>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</si>
  <si>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</si>
  <si>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</si>
  <si>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</si>
  <si>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</si>
  <si>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</si>
  <si>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</si>
  <si>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</si>
  <si>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</si>
  <si>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</si>
  <si>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</si>
  <si>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</si>
  <si>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</si>
  <si>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</si>
  <si>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</si>
  <si>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</si>
  <si>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</si>
  <si>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</si>
  <si>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</si>
  <si>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</si>
  <si>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</si>
  <si>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</si>
  <si>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</si>
  <si>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</si>
  <si>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</si>
  <si>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</si>
  <si>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</si>
  <si>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</si>
  <si>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</si>
  <si>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</si>
  <si>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</si>
  <si>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</si>
  <si>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</si>
  <si>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</si>
  <si>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</si>
  <si>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</si>
  <si>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</si>
  <si>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</si>
  <si>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</si>
  <si>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</si>
  <si>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</si>
  <si>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рекламні та маркетингові послуги</t>
  </si>
  <si>
    <t>бензопила</t>
  </si>
  <si>
    <t>Інші  операційні доходи, усього, у тому числі:</t>
  </si>
  <si>
    <t>інші платежі (збір до Пенсійного фонду при купівлі службового авто)</t>
  </si>
  <si>
    <t>Надходження від отримання субсидій, дотацій</t>
  </si>
  <si>
    <t>Інші джерела (одержувачі бюджетних коштів)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</si>
  <si>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</si>
  <si>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</si>
  <si>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</si>
  <si>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</si>
  <si>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</si>
  <si>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</si>
  <si>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</si>
  <si>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</si>
  <si>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інші податки, збори та платежі (розшифрувати)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</si>
  <si>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</si>
  <si>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</si>
  <si>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</si>
  <si>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</si>
  <si>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</si>
  <si>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</si>
  <si>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</si>
  <si>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</si>
  <si>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 xml:space="preserve">Інші витрати (розшифрувати) </t>
  </si>
  <si>
    <t>_________________</t>
  </si>
  <si>
    <t>Комунальне підприємство "Міський лікувально-діагностичний центр"</t>
  </si>
  <si>
    <t xml:space="preserve">Комунальне підприємство </t>
  </si>
  <si>
    <t>м. Вінниця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</si>
  <si>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</si>
  <si>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</si>
  <si>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</si>
  <si>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тис. грн</t>
  </si>
  <si>
    <t>вул. Київська буд.68, м. Вінниця</t>
  </si>
  <si>
    <t>Фостаковський Дмитро Стефанович</t>
  </si>
  <si>
    <t>65-22-65</t>
  </si>
  <si>
    <t>0510100000</t>
  </si>
  <si>
    <t>86.21</t>
  </si>
  <si>
    <t>ПРО ВИКОНАННЯ ПОКАЗНИКІВ ФІНАНСОВОГО ПЛАНУ  КОМУНАЛЬНОГО ПІДПРИЄМСТВА "МІСЬКИЙ ЛІКУВАЛЬНО-ДІАГНОСТИЧНИЙ ЦЕНТР"</t>
  </si>
  <si>
    <t>Директор КП "МЛДЦ"</t>
  </si>
  <si>
    <t>Д. С. Фостаковський</t>
  </si>
  <si>
    <t xml:space="preserve"> Д. С. Фостаковський</t>
  </si>
  <si>
    <t>витрати на водопостачання та водовідведення</t>
  </si>
  <si>
    <t>витрати на підвищення кваліфікації лікарів</t>
  </si>
  <si>
    <t>витрати на вимірювання зони зовнішнього опромінювання медичних працівників</t>
  </si>
  <si>
    <t xml:space="preserve">витрати на обстеження працівників </t>
  </si>
  <si>
    <t>витрати на оренду основних засобів</t>
  </si>
  <si>
    <t xml:space="preserve">витрати на охорону </t>
  </si>
  <si>
    <t>витрати на земельний податок</t>
  </si>
  <si>
    <t>витрати на дератизацію та дезинсекцію</t>
  </si>
  <si>
    <t>витрати на послуги з оцінки майна</t>
  </si>
  <si>
    <t>витрати на послуги зв'язку, інтернет резервований</t>
  </si>
  <si>
    <t>витрати на вивіз сміття</t>
  </si>
  <si>
    <t>витрати на чистку килимів (компанія "Чисте місто")</t>
  </si>
  <si>
    <t>витрати на прибирання території</t>
  </si>
  <si>
    <t>витрати на утилізацію небезпечних відходів</t>
  </si>
  <si>
    <t>витрати на страхування майна</t>
  </si>
  <si>
    <t>витрати на пожежне спостереження</t>
  </si>
  <si>
    <t>витрати на пільгові пенсії</t>
  </si>
  <si>
    <t>витрати на охорону праці, техніку безпеки</t>
  </si>
  <si>
    <t>витрати на списання матеріалів</t>
  </si>
  <si>
    <t>витрати на періодику</t>
  </si>
  <si>
    <t>супровід комп. програми та бази Мед. кадри України та "Медична статистика"</t>
  </si>
  <si>
    <t>витрати на послуги з постачання програми для роботи в МЕДОК</t>
  </si>
  <si>
    <t>витрати на інформаційні послуги на сайтах через мережу інтернет</t>
  </si>
  <si>
    <t>дохід від реалізації шприців, б/у дзеркал</t>
  </si>
  <si>
    <t>доходи від оренди майна</t>
  </si>
  <si>
    <t>перерахунок ПДВ</t>
  </si>
  <si>
    <t>витрати матеріалів на спільну діяльність</t>
  </si>
  <si>
    <t>преміювання до свят</t>
  </si>
  <si>
    <t>відшкодування згідно листків непрацездатності (5 днів)</t>
  </si>
  <si>
    <t>нарахування на преміальні виплати та виплати згідно листків непрацездатності</t>
  </si>
  <si>
    <t>витрати на ремонт орендованого автомобільного транспорту</t>
  </si>
  <si>
    <t>витрати на запасні частини для орендованого автомобільного транспорту</t>
  </si>
  <si>
    <t>витрати на підписку газет</t>
  </si>
  <si>
    <t>витрати на паливно-мастильні матеріали для орендованого автомобіля</t>
  </si>
  <si>
    <t>інші доходи (дохід від безоплатно одержаних основних засобів в частині амортизаційних відрахувань)</t>
  </si>
  <si>
    <t>інші витрати (списання необоротних активів)</t>
  </si>
  <si>
    <t>Втрати від участі в капіталі (від участі в спільній діяльності)</t>
  </si>
  <si>
    <t>комісія за договором фінансового лізингу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</si>
  <si>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</si>
  <si>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</si>
  <si>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реалізації б/у шприців, дзеркал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</si>
  <si>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</si>
  <si>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</si>
  <si>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</si>
  <si>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</si>
  <si>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відшкодування пільгових пенсій</t>
  </si>
  <si>
    <t>витрати за виконавчими листами</t>
  </si>
  <si>
    <t>столи, стільці, шафи,ваги, жалюзі та інше</t>
  </si>
  <si>
    <t>водонагрівач,3 шт.</t>
  </si>
  <si>
    <t>касовий апарат</t>
  </si>
  <si>
    <t>система безперебійного живлення, 6 шт.</t>
  </si>
  <si>
    <t>розробка програмного забезпечення Printer</t>
  </si>
  <si>
    <t>КП "Міський лікувально-діагностичний центр"</t>
  </si>
  <si>
    <t>надання медичних послуг</t>
  </si>
  <si>
    <t>надання медичних послуг застрахованим особам СК "Місто" та інших страхових компаній</t>
  </si>
  <si>
    <t>МКП "Вінницький фонд муніципальних інвестицій"</t>
  </si>
  <si>
    <t>кредитний договір №15-2019 (договір позики) на медичне обладнання</t>
  </si>
  <si>
    <t>кредитний договір №12-2020 (договір позики) на медичне обладнання</t>
  </si>
  <si>
    <t>кредитний договір №13-2021 (договір позики) на медичне обладнання</t>
  </si>
  <si>
    <t>1 809 тис. грн.</t>
  </si>
  <si>
    <t>2 988 тис. грн.</t>
  </si>
  <si>
    <t>2 290 тис. грн.</t>
  </si>
  <si>
    <t>8 відсотків річних</t>
  </si>
  <si>
    <t>6 відсотків річних</t>
  </si>
  <si>
    <t>7 відсотків річних</t>
  </si>
  <si>
    <t>з 22.12.2019 до 21.11.2023, щомісяця</t>
  </si>
  <si>
    <t>з 13.10.2020 до 12.10.2025, щомісяця</t>
  </si>
  <si>
    <t>з 09.12.2021 до 08.12.2026, щомісяця</t>
  </si>
  <si>
    <t>Медичне обладнання: відеоендоскопічна система, відеогастроскоп,відеоколоноскоп, мікропроцесорний електрохірургічний коагулятор, поліпектомічна петля 2 шт.,щипці для гарячої біопсії, захват для видалення чужорідних тіл</t>
  </si>
  <si>
    <t>Медичне обладнання: мініцентрифуга-вортекс FV-2400, Мікроспін- 3 шт., мініцентрифуга високо-швидкісна Мікроспін 12, станція для виділення ZiXpress 32, бокс біологічної безпеки БІОБЕЙС, твердотільний термостат К30 з блоком К30В, відсмоктувач  медичний «БІОМЕД», серія RBO – одноканальний мікродозатор, змінний об’єм - 9 шт., бокс ультрафіолетовий для стерильних робіт, система для ампліфікації в реальному часі RotorGeneQMDx 5 канальний</t>
  </si>
  <si>
    <t>Медичне обладнання: аналізатор рідин організму Cellprep Plus LBC система; автоматичний процесор для фрабування скелець, ASS 190</t>
  </si>
  <si>
    <t>кредитний договір (договір позики) на медичне обладнання з МКП "Вінницький фонд муніципальних інвестицій"№15-2019 від 22.11.2019</t>
  </si>
  <si>
    <t>кредитний договір (договір позики) на медичне обладнання з МКП "Вінницький фонд муніципальних інвестицій"№12-2020 від 13.10.2020</t>
  </si>
  <si>
    <t>договір фінансового лізингу на транспортний засіб</t>
  </si>
  <si>
    <t>кредитний договір (договір позики) на медичне обладнання з МКП "Вінницький фонд муніципальних інвестицій"№13-2021 від 09.12.2021</t>
  </si>
  <si>
    <t>адміністративно-господарські потреби</t>
  </si>
  <si>
    <t>01.03.2019</t>
  </si>
  <si>
    <t xml:space="preserve">NISSAN </t>
  </si>
  <si>
    <t>програмний продукт UA-Бюджет комплексний облік для бюджетних установ</t>
  </si>
  <si>
    <t xml:space="preserve">модернізація, модифікація (добудова, дообладнання, реконструкція) основних засобів, усього, у тому числі: </t>
  </si>
  <si>
    <r>
      <t>Інші надходження (відсотки банку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</si>
  <si>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>витрати за надання доступу до онлайн-сервісу E-tender.ua з правом користування програмною продукцією</t>
  </si>
  <si>
    <t>реалізація матеріалів та послуг для спільної діяльності</t>
  </si>
  <si>
    <t>фінансова підтримка комунальних підприємств охорони здоров'я (кошти бюджету ВМТГ на виконання заходів програми "Здоров'я вінничан на 2022-2024 роки)</t>
  </si>
  <si>
    <t>медикаменти та перев'язувальні матеріали</t>
  </si>
  <si>
    <t>оплата  теплопостачання</t>
  </si>
  <si>
    <t>оплата електроенергії</t>
  </si>
  <si>
    <r>
      <t>Цільове фінансуванн</t>
    </r>
    <r>
      <rPr>
        <sz val="12"/>
        <rFont val="Times New Roman"/>
        <family val="1"/>
        <charset val="204"/>
      </rPr>
      <t xml:space="preserve"> (фінансова підтримка комунальних підприємств охорони здоров'я (кошти бюджету ВМТГ на виконання заходів програми "Здоров'я вінничан на 2022-2024 роки),</t>
    </r>
    <r>
      <rPr>
        <b/>
        <sz val="12"/>
        <rFont val="Times New Roman"/>
        <family val="1"/>
        <charset val="204"/>
      </rPr>
      <t xml:space="preserve"> усього, у тому числі:</t>
    </r>
  </si>
  <si>
    <t>Дохід від участі в капіталі (40% прибутку отриманих від спільної діяльності)</t>
  </si>
  <si>
    <t>відеобронхоскоп</t>
  </si>
  <si>
    <t>шафа розподільча комунікаційна</t>
  </si>
  <si>
    <t>бетонний майданчик</t>
  </si>
  <si>
    <t>станція заряджання автомобілів</t>
  </si>
  <si>
    <t>електроконвектор, 4 шт.</t>
  </si>
  <si>
    <t>касета MAMORAY CASSETTE, 2 шт.</t>
  </si>
  <si>
    <t>комплект (клавіатура+ миша), 5 шт</t>
  </si>
  <si>
    <t>подовжувач на катушці</t>
  </si>
  <si>
    <t>світильник, 3 шт.</t>
  </si>
  <si>
    <t>вішалка для одягу, 3 шт.</t>
  </si>
  <si>
    <t>металошукач</t>
  </si>
  <si>
    <t>маршрутизатор</t>
  </si>
  <si>
    <t>каністра металева, 2 шт.</t>
  </si>
  <si>
    <t>дзеркало</t>
  </si>
  <si>
    <t>термінал голосовий системи IPCall</t>
  </si>
  <si>
    <t>тонометр, 6 шт.</t>
  </si>
  <si>
    <t>агрегат повітряно-опалювальний</t>
  </si>
  <si>
    <t>впровадження системи "IPCall.LAB.prn"</t>
  </si>
  <si>
    <t>монтаж металопластикових конструкцій (вікна на сходовому майданчику)</t>
  </si>
  <si>
    <t>обладнання ганку</t>
  </si>
  <si>
    <t>монтаж стрічки норійної</t>
  </si>
  <si>
    <t>дохід від безоплатно отриманих реагентів, дезинфікуючих засобів</t>
  </si>
  <si>
    <t>безповоротна фінансова допомога</t>
  </si>
  <si>
    <t>cудовий збір</t>
  </si>
  <si>
    <t>за 2023 рік</t>
  </si>
  <si>
    <t xml:space="preserve">минулий 2022 рік </t>
  </si>
  <si>
    <t xml:space="preserve">поточний 2023 рік </t>
  </si>
  <si>
    <t>Звітний 2023 рік</t>
  </si>
  <si>
    <t xml:space="preserve">минулий 
2022 рік </t>
  </si>
  <si>
    <t xml:space="preserve">поточний 
2023 рік </t>
  </si>
  <si>
    <t>Факт минулого 2022 року</t>
  </si>
  <si>
    <t>План звітного 2023 року</t>
  </si>
  <si>
    <t>Факт звітного 2023 року</t>
  </si>
  <si>
    <t xml:space="preserve">минулий
 2022 рік </t>
  </si>
  <si>
    <t>минулий 2022 рік</t>
  </si>
  <si>
    <t>поточний 2023 рік</t>
  </si>
  <si>
    <r>
      <t xml:space="preserve">до звіту про виконання показників фінансового плану за 2023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</si>
  <si>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минулого 2022 року</t>
  </si>
  <si>
    <t>План
звітного 2023 року</t>
  </si>
  <si>
    <t>Факт
звітного 2023 року</t>
  </si>
  <si>
    <t>Заборгованість станом на 01.01.2024 року</t>
  </si>
  <si>
    <t>Заборгованість за кредитами станом на 01.01.2023 року</t>
  </si>
  <si>
    <t>Отримано залучених коштів за звітний 2023 рік</t>
  </si>
  <si>
    <t>Повернено залучених коштів за звітний 2023 рік</t>
  </si>
  <si>
    <t>факт 
минулого 2022 року</t>
  </si>
  <si>
    <t>план
звітного 2023 року</t>
  </si>
  <si>
    <t>факт
звітного 2023 року</t>
  </si>
  <si>
    <t>факт
минулого 2022 року</t>
  </si>
  <si>
    <t>7. Джерела капітальних інвестицій у 2023 році</t>
  </si>
  <si>
    <r>
      <t xml:space="preserve">Фінансові витрати </t>
    </r>
    <r>
      <rPr>
        <sz val="16"/>
        <rFont val="Times New Roman"/>
        <family val="1"/>
        <charset val="204"/>
      </rPr>
      <t>(відсотки за кредитними договорами)</t>
    </r>
  </si>
  <si>
    <t>графічна станція обробки "OsiriXMD.12-13"</t>
  </si>
  <si>
    <t>мікроконвексний датчик для УЗД</t>
  </si>
  <si>
    <t>пробозабірник</t>
  </si>
  <si>
    <t>система очистки води</t>
  </si>
  <si>
    <t>голка до аналізатора R-KIT PROBE</t>
  </si>
  <si>
    <t>посудина Дьюара</t>
  </si>
  <si>
    <t>сейф офісний</t>
  </si>
  <si>
    <t>клавіатура</t>
  </si>
  <si>
    <t>електролобзик</t>
  </si>
  <si>
    <t>лампа галогенна</t>
  </si>
  <si>
    <t>програмне забезпечення для автоматизації бізнесу (1 ліцензія)</t>
  </si>
  <si>
    <t>розробка програмного забезпечення Printer 2</t>
  </si>
  <si>
    <t>універсальний драйвер для фіскальних реєстраторів</t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</si>
  <si>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</si>
  <si>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</si>
  <si>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</si>
  <si>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кабінету на 4-му поверсі</t>
  </si>
  <si>
    <t>поточний ремонт рентгенологічного кабінету на 1-му поверсі</t>
  </si>
  <si>
    <t>надання медичних послуг пільговим категоріям населення Вінницької міської територіальної громади за рахунок Департамента соціальної політики ВМР</t>
  </si>
  <si>
    <t>витрати на інкасацію Ощадбанк/Акордбанк</t>
  </si>
  <si>
    <t>витрати на оплату за розрахунково-касове обслуговування УКРСИББАНК</t>
  </si>
  <si>
    <t>витрати на ключі електронно-цифрового підпису</t>
  </si>
  <si>
    <t>витрати на страхування медичних працівників та водіїв</t>
  </si>
  <si>
    <t>витрати на послуги паталогоанатомічного бюро</t>
  </si>
  <si>
    <t xml:space="preserve">витрати на публікацію інформаційних матеріалів в друкованих виданнях </t>
  </si>
  <si>
    <t>дохід від безоплатно отриманих основних засобів</t>
  </si>
  <si>
    <t>дохід від повернення судового збору</t>
  </si>
  <si>
    <t>дохід від річного перерахунку ПДВ</t>
  </si>
  <si>
    <t>повернення судового збору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</si>
</sst>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\ _₴_-;\-* #,##0\ _₴_-;_-* &quot;-&quot;?\ _₴_-;_-@_-"/>
    <numFmt numFmtId="182" formatCode="_(* #,##0_);_(* \(#,##0\);_(* \-_);_(@_)"/>
    <numFmt numFmtId="183" formatCode="dd\.mm\.yyyy;@"/>
  </numFmts>
  <fonts count="10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8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731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4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5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0" fontId="4" fillId="0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9" borderId="0" xfId="0" applyNumberFormat="1" applyFont="1" applyFill="1" applyBorder="1" applyAlignment="1">
      <alignment vertical="center" wrapText="1"/>
    </xf>
    <xf numFmtId="0" fontId="79" fillId="29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94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left" vertical="center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0" fillId="29" borderId="3" xfId="0" applyNumberFormat="1" applyFont="1" applyFill="1" applyBorder="1" applyAlignment="1">
      <alignment horizontal="center" vertical="center" wrapText="1"/>
    </xf>
    <xf numFmtId="0" fontId="94" fillId="22" borderId="3" xfId="0" quotePrefix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4" fillId="0" borderId="3" xfId="0" applyFont="1" applyBorder="1" applyAlignment="1">
      <alignment horizontal="left" vertical="center"/>
    </xf>
    <xf numFmtId="0" fontId="9" fillId="22" borderId="3" xfId="0" applyFont="1" applyFill="1" applyBorder="1" applyAlignment="1">
      <alignment horizontal="left" vertical="center" wrapText="1"/>
    </xf>
    <xf numFmtId="0" fontId="9" fillId="22" borderId="3" xfId="0" quotePrefix="1" applyFont="1" applyFill="1" applyBorder="1" applyAlignment="1">
      <alignment horizontal="center" vertical="center"/>
    </xf>
    <xf numFmtId="0" fontId="87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87" fillId="2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7" fillId="0" borderId="3" xfId="0" applyFont="1" applyBorder="1" applyAlignment="1">
      <alignment horizontal="left" vertical="center"/>
    </xf>
    <xf numFmtId="170" fontId="72" fillId="29" borderId="3" xfId="238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5" fillId="29" borderId="0" xfId="0" quotePrefix="1" applyFont="1" applyFill="1" applyBorder="1" applyAlignment="1">
      <alignment horizontal="center"/>
    </xf>
    <xf numFmtId="170" fontId="5" fillId="29" borderId="0" xfId="0" quotePrefix="1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top"/>
    </xf>
    <xf numFmtId="0" fontId="9" fillId="0" borderId="3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69" fontId="79" fillId="0" borderId="3" xfId="207" applyNumberFormat="1" applyFont="1" applyFill="1" applyBorder="1" applyAlignment="1">
      <alignment horizontal="right" vertical="center" wrapText="1"/>
    </xf>
    <xf numFmtId="173" fontId="89" fillId="0" borderId="3" xfId="0" applyNumberFormat="1" applyFont="1" applyFill="1" applyBorder="1" applyAlignment="1">
      <alignment horizontal="center" vertical="center" wrapText="1"/>
    </xf>
    <xf numFmtId="169" fontId="89" fillId="0" borderId="3" xfId="207" applyNumberFormat="1" applyFont="1" applyFill="1" applyBorder="1" applyAlignment="1">
      <alignment horizontal="right" vertical="center" wrapText="1"/>
    </xf>
    <xf numFmtId="49" fontId="79" fillId="0" borderId="3" xfId="0" quotePrefix="1" applyNumberFormat="1" applyFont="1" applyFill="1" applyBorder="1" applyAlignment="1">
      <alignment horizontal="left" vertical="center" wrapText="1"/>
    </xf>
    <xf numFmtId="3" fontId="88" fillId="0" borderId="3" xfId="0" applyNumberFormat="1" applyFont="1" applyFill="1" applyBorder="1" applyAlignment="1">
      <alignment horizontal="right" vertical="center" wrapText="1"/>
    </xf>
    <xf numFmtId="173" fontId="9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3" fontId="94" fillId="0" borderId="3" xfId="0" applyNumberFormat="1" applyFont="1" applyFill="1" applyBorder="1" applyAlignment="1">
      <alignment horizontal="center" vertical="center" wrapText="1"/>
    </xf>
    <xf numFmtId="173" fontId="89" fillId="0" borderId="19" xfId="0" applyNumberFormat="1" applyFont="1" applyFill="1" applyBorder="1" applyAlignment="1">
      <alignment horizontal="center" vertical="center" wrapText="1"/>
    </xf>
    <xf numFmtId="173" fontId="88" fillId="0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69" fontId="5" fillId="0" borderId="3" xfId="207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179" fontId="8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72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right" vertical="top"/>
    </xf>
    <xf numFmtId="49" fontId="79" fillId="0" borderId="3" xfId="0" applyNumberFormat="1" applyFont="1" applyFill="1" applyBorder="1" applyAlignment="1">
      <alignment horizontal="right" vertical="top"/>
    </xf>
    <xf numFmtId="0" fontId="78" fillId="0" borderId="0" xfId="0" applyFont="1" applyFill="1" applyBorder="1" applyAlignment="1">
      <alignment horizontal="center" vertical="center" wrapText="1"/>
    </xf>
    <xf numFmtId="0" fontId="76" fillId="0" borderId="0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3" fontId="73" fillId="0" borderId="3" xfId="0" applyNumberFormat="1" applyFont="1" applyFill="1" applyBorder="1" applyAlignment="1">
      <alignment horizontal="right" vertical="center" wrapText="1"/>
    </xf>
    <xf numFmtId="173" fontId="86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4" fillId="0" borderId="3" xfId="0" applyNumberFormat="1" applyFont="1" applyFill="1" applyBorder="1" applyAlignment="1">
      <alignment horizontal="right" vertical="center" wrapText="1"/>
    </xf>
    <xf numFmtId="178" fontId="94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right" vertical="center" wrapText="1"/>
    </xf>
    <xf numFmtId="178" fontId="98" fillId="0" borderId="3" xfId="0" applyNumberFormat="1" applyFont="1" applyFill="1" applyBorder="1" applyAlignment="1">
      <alignment horizontal="center" vertical="center" wrapText="1"/>
    </xf>
    <xf numFmtId="173" fontId="9" fillId="0" borderId="3" xfId="0" applyNumberFormat="1" applyFont="1" applyFill="1" applyBorder="1" applyAlignment="1">
      <alignment horizontal="right" vertical="center" wrapText="1"/>
    </xf>
    <xf numFmtId="0" fontId="80" fillId="29" borderId="0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82" fontId="72" fillId="0" borderId="3" xfId="0" applyNumberFormat="1" applyFont="1" applyFill="1" applyBorder="1" applyAlignment="1">
      <alignment horizontal="left" vertical="center"/>
    </xf>
    <xf numFmtId="182" fontId="72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right" vertical="center" wrapText="1"/>
    </xf>
    <xf numFmtId="0" fontId="77" fillId="29" borderId="0" xfId="0" applyFont="1" applyFill="1" applyBorder="1" applyAlignment="1">
      <alignment horizontal="center"/>
    </xf>
    <xf numFmtId="177" fontId="9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3" fontId="88" fillId="0" borderId="3" xfId="0" applyNumberFormat="1" applyFont="1" applyFill="1" applyBorder="1" applyAlignment="1">
      <alignment horizontal="center" vertical="center" wrapText="1"/>
    </xf>
    <xf numFmtId="177" fontId="5" fillId="0" borderId="38" xfId="0" applyNumberFormat="1" applyFont="1" applyFill="1" applyBorder="1" applyAlignment="1">
      <alignment horizontal="right" vertical="center" wrapText="1"/>
    </xf>
    <xf numFmtId="182" fontId="5" fillId="0" borderId="38" xfId="0" applyNumberFormat="1" applyFont="1" applyFill="1" applyBorder="1" applyAlignment="1">
      <alignment horizontal="left" vertical="center" wrapText="1"/>
    </xf>
    <xf numFmtId="182" fontId="72" fillId="0" borderId="38" xfId="0" applyNumberFormat="1" applyFont="1" applyFill="1" applyBorder="1" applyAlignment="1">
      <alignment horizontal="center" vertical="center" wrapText="1"/>
    </xf>
    <xf numFmtId="177" fontId="5" fillId="0" borderId="38" xfId="0" applyNumberFormat="1" applyFont="1" applyFill="1" applyBorder="1" applyAlignment="1">
      <alignment horizontal="center" vertical="center" wrapText="1"/>
    </xf>
    <xf numFmtId="182" fontId="5" fillId="0" borderId="39" xfId="0" applyNumberFormat="1" applyFont="1" applyFill="1" applyBorder="1" applyAlignment="1">
      <alignment horizontal="left" vertical="center" wrapText="1"/>
    </xf>
    <xf numFmtId="177" fontId="5" fillId="0" borderId="39" xfId="0" applyNumberFormat="1" applyFont="1" applyFill="1" applyBorder="1" applyAlignment="1">
      <alignment horizontal="center" vertical="center" wrapText="1"/>
    </xf>
    <xf numFmtId="182" fontId="72" fillId="0" borderId="39" xfId="0" applyNumberFormat="1" applyFont="1" applyFill="1" applyBorder="1" applyAlignment="1">
      <alignment horizontal="center" vertical="center" wrapText="1"/>
    </xf>
    <xf numFmtId="179" fontId="83" fillId="0" borderId="39" xfId="0" applyNumberFormat="1" applyFont="1" applyFill="1" applyBorder="1" applyAlignment="1">
      <alignment horizontal="center" vertical="center" wrapText="1"/>
    </xf>
    <xf numFmtId="173" fontId="5" fillId="0" borderId="39" xfId="0" applyNumberFormat="1" applyFont="1" applyFill="1" applyBorder="1" applyAlignment="1">
      <alignment horizontal="right" vertical="center" wrapText="1"/>
    </xf>
    <xf numFmtId="173" fontId="9" fillId="0" borderId="39" xfId="0" applyNumberFormat="1" applyFont="1" applyFill="1" applyBorder="1" applyAlignment="1">
      <alignment horizontal="right" vertical="center" wrapText="1"/>
    </xf>
    <xf numFmtId="177" fontId="9" fillId="0" borderId="38" xfId="0" applyNumberFormat="1" applyFont="1" applyFill="1" applyBorder="1" applyAlignment="1">
      <alignment horizontal="right" vertical="center" wrapText="1"/>
    </xf>
    <xf numFmtId="182" fontId="98" fillId="0" borderId="38" xfId="0" applyNumberFormat="1" applyFont="1" applyFill="1" applyBorder="1" applyAlignment="1">
      <alignment horizontal="center" vertical="center" wrapText="1"/>
    </xf>
    <xf numFmtId="182" fontId="98" fillId="0" borderId="39" xfId="0" applyNumberFormat="1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right" vertical="center" wrapText="1"/>
    </xf>
    <xf numFmtId="177" fontId="79" fillId="0" borderId="38" xfId="0" applyNumberFormat="1" applyFont="1" applyFill="1" applyBorder="1" applyAlignment="1">
      <alignment horizontal="right" vertical="center" wrapText="1"/>
    </xf>
    <xf numFmtId="182" fontId="89" fillId="0" borderId="38" xfId="0" applyNumberFormat="1" applyFont="1" applyFill="1" applyBorder="1" applyAlignment="1">
      <alignment horizontal="center" vertical="center" wrapText="1"/>
    </xf>
    <xf numFmtId="177" fontId="9" fillId="0" borderId="39" xfId="0" applyNumberFormat="1" applyFont="1" applyFill="1" applyBorder="1" applyAlignment="1">
      <alignment horizontal="right" vertical="center" wrapText="1"/>
    </xf>
    <xf numFmtId="3" fontId="79" fillId="0" borderId="3" xfId="0" applyNumberFormat="1" applyFont="1" applyFill="1" applyBorder="1" applyAlignment="1">
      <alignment horizontal="right" vertical="center" wrapText="1"/>
    </xf>
    <xf numFmtId="0" fontId="79" fillId="0" borderId="3" xfId="0" applyFont="1" applyFill="1" applyBorder="1" applyAlignment="1">
      <alignment horizontal="right" vertical="center"/>
    </xf>
    <xf numFmtId="173" fontId="9" fillId="0" borderId="3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right" vertical="center"/>
    </xf>
    <xf numFmtId="0" fontId="79" fillId="0" borderId="15" xfId="0" applyFont="1" applyFill="1" applyBorder="1" applyAlignment="1">
      <alignment vertical="center"/>
    </xf>
    <xf numFmtId="0" fontId="79" fillId="0" borderId="16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vertical="center" wrapText="1"/>
    </xf>
    <xf numFmtId="0" fontId="79" fillId="0" borderId="17" xfId="0" applyFont="1" applyFill="1" applyBorder="1" applyAlignment="1">
      <alignment vertical="center"/>
    </xf>
    <xf numFmtId="0" fontId="79" fillId="0" borderId="36" xfId="0" applyFont="1" applyFill="1" applyBorder="1" applyAlignment="1">
      <alignment vertical="center"/>
    </xf>
    <xf numFmtId="0" fontId="79" fillId="0" borderId="17" xfId="0" applyFont="1" applyFill="1" applyBorder="1" applyAlignment="1">
      <alignment horizontal="right" vertical="center"/>
    </xf>
    <xf numFmtId="0" fontId="79" fillId="0" borderId="3" xfId="0" applyFont="1" applyFill="1" applyBorder="1" applyAlignment="1">
      <alignment vertical="center"/>
    </xf>
    <xf numFmtId="0" fontId="79" fillId="0" borderId="37" xfId="0" applyFont="1" applyFill="1" applyBorder="1" applyAlignment="1">
      <alignment horizontal="right" vertical="center"/>
    </xf>
    <xf numFmtId="0" fontId="79" fillId="0" borderId="3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9" fillId="0" borderId="19" xfId="182" applyFont="1" applyFill="1" applyBorder="1" applyAlignment="1">
      <alignment horizontal="left" vertical="center" wrapText="1"/>
      <protection locked="0"/>
    </xf>
    <xf numFmtId="0" fontId="79" fillId="0" borderId="19" xfId="0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179" fontId="79" fillId="0" borderId="19" xfId="0" applyNumberFormat="1" applyFont="1" applyFill="1" applyBorder="1" applyAlignment="1">
      <alignment horizontal="right" vertical="center" wrapText="1"/>
    </xf>
    <xf numFmtId="0" fontId="88" fillId="0" borderId="3" xfId="182" applyFont="1" applyFill="1" applyBorder="1" applyAlignment="1">
      <alignment horizontal="left" vertical="center" wrapText="1"/>
      <protection locked="0"/>
    </xf>
    <xf numFmtId="0" fontId="89" fillId="0" borderId="3" xfId="0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right" vertical="center" wrapText="1"/>
    </xf>
    <xf numFmtId="0" fontId="88" fillId="0" borderId="3" xfId="0" applyFont="1" applyFill="1" applyBorder="1" applyAlignment="1" applyProtection="1">
      <alignment horizontal="left" vertical="center" wrapText="1"/>
      <protection locked="0"/>
    </xf>
    <xf numFmtId="179" fontId="86" fillId="0" borderId="19" xfId="0" applyNumberFormat="1" applyFont="1" applyFill="1" applyBorder="1" applyAlignment="1">
      <alignment horizontal="right" vertical="center" wrapText="1"/>
    </xf>
    <xf numFmtId="179" fontId="79" fillId="0" borderId="19" xfId="0" applyNumberFormat="1" applyFont="1" applyFill="1" applyBorder="1" applyAlignment="1">
      <alignment horizontal="center" vertical="center" wrapText="1"/>
    </xf>
    <xf numFmtId="179" fontId="86" fillId="0" borderId="19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right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179" fontId="85" fillId="0" borderId="19" xfId="0" applyNumberFormat="1" applyFont="1" applyFill="1" applyBorder="1" applyAlignment="1">
      <alignment horizontal="right" vertical="center" wrapText="1"/>
    </xf>
    <xf numFmtId="179" fontId="89" fillId="0" borderId="19" xfId="0" applyNumberFormat="1" applyFont="1" applyFill="1" applyBorder="1" applyAlignment="1">
      <alignment horizontal="right" vertical="center" wrapText="1"/>
    </xf>
    <xf numFmtId="179" fontId="88" fillId="0" borderId="19" xfId="0" applyNumberFormat="1" applyFont="1" applyFill="1" applyBorder="1" applyAlignment="1">
      <alignment horizontal="right" vertical="center" wrapText="1"/>
    </xf>
    <xf numFmtId="0" fontId="89" fillId="0" borderId="3" xfId="246" applyFont="1" applyFill="1" applyBorder="1" applyAlignment="1">
      <alignment horizontal="left" vertical="center" wrapText="1"/>
    </xf>
    <xf numFmtId="0" fontId="89" fillId="0" borderId="3" xfId="0" applyFont="1" applyFill="1" applyBorder="1" applyAlignment="1">
      <alignment horizontal="center" vertical="center"/>
    </xf>
    <xf numFmtId="0" fontId="89" fillId="0" borderId="3" xfId="246" applyFont="1" applyFill="1" applyBorder="1" applyAlignment="1">
      <alignment horizontal="center" vertical="center"/>
    </xf>
    <xf numFmtId="173" fontId="73" fillId="0" borderId="19" xfId="0" applyNumberFormat="1" applyFont="1" applyFill="1" applyBorder="1" applyAlignment="1">
      <alignment horizontal="center" vertical="center" wrapText="1"/>
    </xf>
    <xf numFmtId="0" fontId="88" fillId="0" borderId="19" xfId="0" applyFont="1" applyFill="1" applyBorder="1" applyAlignment="1" applyProtection="1">
      <alignment horizontal="left" vertical="center" wrapText="1"/>
      <protection locked="0"/>
    </xf>
    <xf numFmtId="0" fontId="89" fillId="0" borderId="3" xfId="0" quotePrefix="1" applyFont="1" applyFill="1" applyBorder="1" applyAlignment="1">
      <alignment horizontal="center" vertical="center"/>
    </xf>
    <xf numFmtId="0" fontId="89" fillId="0" borderId="3" xfId="0" applyFont="1" applyFill="1" applyBorder="1" applyAlignment="1" applyProtection="1">
      <alignment horizontal="left" vertical="center" wrapText="1"/>
      <protection locked="0"/>
    </xf>
    <xf numFmtId="0" fontId="89" fillId="0" borderId="14" xfId="0" quotePrefix="1" applyFont="1" applyFill="1" applyBorder="1" applyAlignment="1">
      <alignment horizontal="center" vertical="center"/>
    </xf>
    <xf numFmtId="0" fontId="89" fillId="0" borderId="3" xfId="0" quotePrefix="1" applyNumberFormat="1" applyFont="1" applyFill="1" applyBorder="1" applyAlignment="1">
      <alignment horizontal="center" vertical="center"/>
    </xf>
    <xf numFmtId="179" fontId="88" fillId="0" borderId="3" xfId="0" applyNumberFormat="1" applyFont="1" applyFill="1" applyBorder="1" applyAlignment="1">
      <alignment horizontal="right" vertical="center" wrapText="1"/>
    </xf>
    <xf numFmtId="179" fontId="89" fillId="0" borderId="3" xfId="0" applyNumberFormat="1" applyFont="1" applyFill="1" applyBorder="1" applyAlignment="1">
      <alignment horizontal="right" vertical="center" wrapText="1"/>
    </xf>
    <xf numFmtId="179" fontId="86" fillId="0" borderId="3" xfId="0" applyNumberFormat="1" applyFont="1" applyFill="1" applyBorder="1" applyAlignment="1">
      <alignment horizontal="right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 applyProtection="1">
      <alignment horizontal="left" vertical="center" wrapText="1"/>
      <protection locked="0"/>
    </xf>
    <xf numFmtId="0" fontId="72" fillId="0" borderId="14" xfId="0" quotePrefix="1" applyFont="1" applyFill="1" applyBorder="1" applyAlignment="1">
      <alignment horizontal="center" vertical="center"/>
    </xf>
    <xf numFmtId="179" fontId="72" fillId="0" borderId="19" xfId="0" applyNumberFormat="1" applyFont="1" applyFill="1" applyBorder="1" applyAlignment="1">
      <alignment horizontal="center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179" fontId="72" fillId="0" borderId="19" xfId="0" applyNumberFormat="1" applyFont="1" applyFill="1" applyBorder="1" applyAlignment="1">
      <alignment horizontal="right" vertical="center" wrapText="1"/>
    </xf>
    <xf numFmtId="0" fontId="89" fillId="0" borderId="19" xfId="0" quotePrefix="1" applyNumberFormat="1" applyFont="1" applyFill="1" applyBorder="1" applyAlignment="1">
      <alignment horizontal="center" vertical="center"/>
    </xf>
    <xf numFmtId="179" fontId="88" fillId="0" borderId="19" xfId="0" applyNumberFormat="1" applyFont="1" applyFill="1" applyBorder="1" applyAlignment="1">
      <alignment horizontal="center" vertical="center" wrapText="1"/>
    </xf>
    <xf numFmtId="179" fontId="89" fillId="0" borderId="19" xfId="0" applyNumberFormat="1" applyFont="1" applyFill="1" applyBorder="1" applyAlignment="1">
      <alignment horizontal="center" vertical="center" wrapText="1"/>
    </xf>
    <xf numFmtId="49" fontId="89" fillId="0" borderId="3" xfId="0" applyNumberFormat="1" applyFont="1" applyFill="1" applyBorder="1" applyAlignment="1">
      <alignment horizontal="center" vertical="center"/>
    </xf>
    <xf numFmtId="177" fontId="88" fillId="0" borderId="3" xfId="0" applyNumberFormat="1" applyFont="1" applyFill="1" applyBorder="1" applyAlignment="1">
      <alignment horizontal="center" vertical="center" wrapText="1"/>
    </xf>
    <xf numFmtId="177" fontId="88" fillId="0" borderId="19" xfId="0" applyNumberFormat="1" applyFont="1" applyFill="1" applyBorder="1" applyAlignment="1">
      <alignment horizontal="right" vertical="center" wrapText="1"/>
    </xf>
    <xf numFmtId="177" fontId="89" fillId="0" borderId="19" xfId="0" applyNumberFormat="1" applyFont="1" applyFill="1" applyBorder="1" applyAlignment="1">
      <alignment horizontal="center" vertical="center" wrapText="1"/>
    </xf>
    <xf numFmtId="177" fontId="89" fillId="0" borderId="19" xfId="0" applyNumberFormat="1" applyFont="1" applyFill="1" applyBorder="1" applyAlignment="1">
      <alignment horizontal="right" vertical="center" wrapText="1"/>
    </xf>
    <xf numFmtId="0" fontId="89" fillId="0" borderId="0" xfId="0" applyFont="1" applyFill="1" applyBorder="1" applyAlignment="1" applyProtection="1">
      <alignment horizontal="left" vertical="center" wrapText="1"/>
      <protection locked="0"/>
    </xf>
    <xf numFmtId="0" fontId="89" fillId="0" borderId="0" xfId="0" quotePrefix="1" applyFont="1" applyFill="1" applyBorder="1" applyAlignment="1">
      <alignment horizontal="center" vertical="center"/>
    </xf>
    <xf numFmtId="173" fontId="89" fillId="0" borderId="0" xfId="0" applyNumberFormat="1" applyFont="1" applyFill="1" applyBorder="1" applyAlignment="1">
      <alignment horizontal="center" vertical="center" wrapText="1"/>
    </xf>
    <xf numFmtId="173" fontId="79" fillId="0" borderId="0" xfId="0" applyNumberFormat="1" applyFont="1" applyFill="1" applyBorder="1" applyAlignment="1">
      <alignment horizontal="center" vertical="center" wrapText="1"/>
    </xf>
    <xf numFmtId="179" fontId="79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3" fillId="0" borderId="3" xfId="0" quotePrefix="1" applyFont="1" applyFill="1" applyBorder="1" applyAlignment="1">
      <alignment horizontal="center" vertical="center"/>
    </xf>
    <xf numFmtId="169" fontId="88" fillId="0" borderId="3" xfId="207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69" fontId="86" fillId="0" borderId="3" xfId="207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center" vertical="center" wrapText="1"/>
    </xf>
    <xf numFmtId="180" fontId="89" fillId="0" borderId="3" xfId="0" applyNumberFormat="1" applyFont="1" applyFill="1" applyBorder="1" applyAlignment="1">
      <alignment horizontal="center" vertical="center" wrapText="1"/>
    </xf>
    <xf numFmtId="180" fontId="89" fillId="0" borderId="3" xfId="207" applyNumberFormat="1" applyFont="1" applyFill="1" applyBorder="1" applyAlignment="1">
      <alignment horizontal="right" vertical="center" wrapText="1"/>
    </xf>
    <xf numFmtId="180" fontId="89" fillId="0" borderId="3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vertical="center" wrapText="1"/>
    </xf>
    <xf numFmtId="181" fontId="88" fillId="0" borderId="3" xfId="0" applyNumberFormat="1" applyFont="1" applyFill="1" applyBorder="1" applyAlignment="1">
      <alignment horizontal="center" vertical="center" wrapText="1"/>
    </xf>
    <xf numFmtId="180" fontId="88" fillId="0" borderId="3" xfId="0" applyNumberFormat="1" applyFont="1" applyFill="1" applyBorder="1" applyAlignment="1">
      <alignment horizontal="right" vertical="center" wrapText="1"/>
    </xf>
    <xf numFmtId="173" fontId="88" fillId="0" borderId="3" xfId="0" applyNumberFormat="1" applyFont="1" applyFill="1" applyBorder="1" applyAlignment="1">
      <alignment vertical="center" wrapText="1"/>
    </xf>
    <xf numFmtId="179" fontId="88" fillId="0" borderId="3" xfId="0" applyNumberFormat="1" applyFont="1" applyFill="1" applyBorder="1" applyAlignment="1">
      <alignment vertical="center" wrapText="1"/>
    </xf>
    <xf numFmtId="179" fontId="89" fillId="0" borderId="3" xfId="207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right" vertical="center" wrapText="1"/>
    </xf>
    <xf numFmtId="173" fontId="89" fillId="0" borderId="3" xfId="0" applyNumberFormat="1" applyFont="1" applyFill="1" applyBorder="1" applyAlignment="1">
      <alignment vertical="center" wrapText="1"/>
    </xf>
    <xf numFmtId="173" fontId="88" fillId="0" borderId="3" xfId="0" applyNumberFormat="1" applyFont="1" applyFill="1" applyBorder="1" applyAlignment="1">
      <alignment horizontal="right" vertical="center" wrapText="1"/>
    </xf>
    <xf numFmtId="0" fontId="85" fillId="0" borderId="3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quotePrefix="1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wrapText="1"/>
    </xf>
    <xf numFmtId="0" fontId="79" fillId="0" borderId="0" xfId="0" quotePrefix="1" applyFont="1" applyFill="1" applyBorder="1" applyAlignment="1">
      <alignment horizontal="center"/>
    </xf>
    <xf numFmtId="170" fontId="79" fillId="0" borderId="0" xfId="0" quotePrefix="1" applyNumberFormat="1" applyFont="1" applyFill="1" applyBorder="1" applyAlignment="1">
      <alignment wrapText="1"/>
    </xf>
    <xf numFmtId="0" fontId="79" fillId="0" borderId="0" xfId="0" applyFont="1" applyFill="1" applyBorder="1" applyAlignment="1"/>
    <xf numFmtId="0" fontId="5" fillId="0" borderId="14" xfId="0" applyFont="1" applyFill="1" applyBorder="1" applyAlignment="1">
      <alignment horizontal="center" vertical="center" wrapText="1" shrinkToFit="1"/>
    </xf>
    <xf numFmtId="0" fontId="94" fillId="0" borderId="3" xfId="0" applyFont="1" applyFill="1" applyBorder="1" applyAlignment="1">
      <alignment horizontal="left" vertical="center" wrapText="1"/>
    </xf>
    <xf numFmtId="0" fontId="94" fillId="0" borderId="3" xfId="0" applyFont="1" applyFill="1" applyBorder="1" applyAlignment="1">
      <alignment horizontal="center" vertical="center" wrapText="1"/>
    </xf>
    <xf numFmtId="178" fontId="99" fillId="0" borderId="3" xfId="0" applyNumberFormat="1" applyFont="1" applyFill="1" applyBorder="1" applyAlignment="1">
      <alignment horizontal="center" vertical="center" wrapText="1"/>
    </xf>
    <xf numFmtId="178" fontId="90" fillId="0" borderId="3" xfId="0" applyNumberFormat="1" applyFont="1" applyFill="1" applyBorder="1" applyAlignment="1">
      <alignment horizontal="center" vertical="center" wrapText="1"/>
    </xf>
    <xf numFmtId="0" fontId="94" fillId="0" borderId="3" xfId="0" quotePrefix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left" vertical="center"/>
    </xf>
    <xf numFmtId="0" fontId="95" fillId="0" borderId="3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 wrapText="1"/>
    </xf>
    <xf numFmtId="0" fontId="94" fillId="0" borderId="39" xfId="0" quotePrefix="1" applyFont="1" applyFill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 vertical="center"/>
    </xf>
    <xf numFmtId="0" fontId="95" fillId="0" borderId="3" xfId="0" applyFont="1" applyFill="1" applyBorder="1" applyAlignment="1">
      <alignment horizontal="left" vertical="center" wrapText="1"/>
    </xf>
    <xf numFmtId="0" fontId="101" fillId="0" borderId="0" xfId="0" applyFont="1" applyFill="1" applyBorder="1" applyAlignment="1">
      <alignment horizontal="center" wrapText="1"/>
    </xf>
    <xf numFmtId="0" fontId="9" fillId="0" borderId="0" xfId="0" quotePrefix="1" applyFont="1" applyFill="1" applyBorder="1" applyAlignment="1">
      <alignment horizontal="center"/>
    </xf>
    <xf numFmtId="170" fontId="9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5" fillId="0" borderId="0" xfId="246" applyFont="1" applyFill="1" applyBorder="1" applyAlignment="1">
      <alignment vertical="center"/>
    </xf>
    <xf numFmtId="0" fontId="5" fillId="0" borderId="0" xfId="246" applyFont="1" applyFill="1" applyBorder="1" applyAlignment="1">
      <alignment horizontal="center" vertical="center"/>
    </xf>
    <xf numFmtId="0" fontId="4" fillId="0" borderId="0" xfId="246" applyFont="1" applyFill="1" applyBorder="1" applyAlignment="1">
      <alignment horizontal="right" vertical="center"/>
    </xf>
    <xf numFmtId="0" fontId="4" fillId="0" borderId="3" xfId="246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69" fontId="4" fillId="0" borderId="3" xfId="207" applyNumberFormat="1" applyFont="1" applyFill="1" applyBorder="1" applyAlignment="1">
      <alignment horizontal="right" vertical="center" wrapText="1"/>
    </xf>
    <xf numFmtId="0" fontId="5" fillId="0" borderId="3" xfId="246" applyFont="1" applyFill="1" applyBorder="1" applyAlignment="1">
      <alignment horizontal="left" vertical="center" wrapText="1"/>
    </xf>
    <xf numFmtId="0" fontId="4" fillId="0" borderId="3" xfId="246" applyFont="1" applyFill="1" applyBorder="1" applyAlignment="1">
      <alignment horizontal="center" vertical="center"/>
    </xf>
    <xf numFmtId="169" fontId="84" fillId="0" borderId="3" xfId="207" applyNumberFormat="1" applyFont="1" applyFill="1" applyBorder="1" applyAlignment="1">
      <alignment horizontal="right" vertical="center" wrapText="1"/>
    </xf>
    <xf numFmtId="169" fontId="105" fillId="0" borderId="3" xfId="207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horizontal="left" vertical="center" wrapText="1"/>
    </xf>
    <xf numFmtId="0" fontId="5" fillId="0" borderId="0" xfId="246" applyFont="1" applyFill="1" applyBorder="1" applyAlignment="1">
      <alignment horizontal="left" vertical="center" wrapText="1"/>
    </xf>
    <xf numFmtId="0" fontId="4" fillId="0" borderId="0" xfId="246" applyFont="1" applyFill="1" applyBorder="1" applyAlignment="1">
      <alignment vertical="center"/>
    </xf>
    <xf numFmtId="0" fontId="77" fillId="0" borderId="0" xfId="0" applyFont="1" applyFill="1" applyBorder="1" applyAlignment="1">
      <alignment horizontal="center" wrapText="1"/>
    </xf>
    <xf numFmtId="0" fontId="5" fillId="0" borderId="0" xfId="0" quotePrefix="1" applyFont="1" applyFill="1" applyBorder="1" applyAlignment="1">
      <alignment horizontal="center"/>
    </xf>
    <xf numFmtId="170" fontId="5" fillId="0" borderId="0" xfId="0" quotePrefix="1" applyNumberFormat="1" applyFont="1" applyFill="1" applyBorder="1" applyAlignment="1">
      <alignment wrapText="1"/>
    </xf>
    <xf numFmtId="0" fontId="5" fillId="0" borderId="0" xfId="246" applyFont="1" applyFill="1" applyBorder="1" applyAlignment="1">
      <alignment vertical="center" wrapText="1"/>
    </xf>
    <xf numFmtId="173" fontId="8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173" fontId="5" fillId="0" borderId="0" xfId="0" applyNumberFormat="1" applyFont="1" applyFill="1" applyBorder="1" applyAlignment="1">
      <alignment horizontal="right" vertical="center"/>
    </xf>
    <xf numFmtId="0" fontId="74" fillId="0" borderId="15" xfId="246" applyFont="1" applyFill="1" applyBorder="1" applyAlignment="1">
      <alignment horizontal="left" vertical="center" wrapText="1"/>
    </xf>
    <xf numFmtId="0" fontId="73" fillId="0" borderId="17" xfId="246" applyFont="1" applyFill="1" applyBorder="1" applyAlignment="1">
      <alignment horizontal="left" vertical="center" wrapText="1"/>
    </xf>
    <xf numFmtId="0" fontId="73" fillId="0" borderId="16" xfId="246" applyFont="1" applyFill="1" applyBorder="1" applyAlignment="1">
      <alignment horizontal="lef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14" fillId="0" borderId="0" xfId="246" applyFont="1" applyFill="1"/>
    <xf numFmtId="0" fontId="74" fillId="0" borderId="19" xfId="0" applyFont="1" applyFill="1" applyBorder="1" applyAlignment="1">
      <alignment horizontal="left" vertical="center" wrapText="1"/>
    </xf>
    <xf numFmtId="0" fontId="79" fillId="0" borderId="19" xfId="0" applyFont="1" applyFill="1" applyBorder="1" applyAlignment="1">
      <alignment horizontal="left" vertical="center" wrapText="1"/>
    </xf>
    <xf numFmtId="0" fontId="79" fillId="0" borderId="19" xfId="0" quotePrefix="1" applyFont="1" applyFill="1" applyBorder="1" applyAlignment="1">
      <alignment horizontal="center" vertical="center"/>
    </xf>
    <xf numFmtId="173" fontId="86" fillId="0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Alignment="1">
      <alignment vertical="center"/>
    </xf>
    <xf numFmtId="0" fontId="73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0" fontId="73" fillId="0" borderId="0" xfId="0" quotePrefix="1" applyNumberFormat="1" applyFont="1" applyFill="1" applyBorder="1" applyAlignment="1">
      <alignment wrapText="1"/>
    </xf>
    <xf numFmtId="0" fontId="73" fillId="0" borderId="0" xfId="0" applyFont="1" applyFill="1" applyBorder="1" applyAlignment="1"/>
    <xf numFmtId="169" fontId="85" fillId="0" borderId="3" xfId="207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left" vertical="center" wrapText="1"/>
    </xf>
    <xf numFmtId="0" fontId="87" fillId="0" borderId="3" xfId="0" applyFont="1" applyFill="1" applyBorder="1" applyAlignment="1">
      <alignment horizontal="center" vertical="center" wrapText="1"/>
    </xf>
    <xf numFmtId="173" fontId="87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179" fontId="9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179" fontId="9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justify"/>
    </xf>
    <xf numFmtId="0" fontId="87" fillId="0" borderId="3" xfId="0" quotePrefix="1" applyFont="1" applyFill="1" applyBorder="1" applyAlignment="1">
      <alignment horizontal="center" vertical="center"/>
    </xf>
    <xf numFmtId="0" fontId="9" fillId="0" borderId="39" xfId="0" quotePrefix="1" applyFont="1" applyFill="1" applyBorder="1" applyAlignment="1">
      <alignment horizontal="center" vertical="center"/>
    </xf>
    <xf numFmtId="179" fontId="90" fillId="0" borderId="39" xfId="0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left" vertical="center" wrapText="1"/>
    </xf>
    <xf numFmtId="0" fontId="72" fillId="0" borderId="38" xfId="0" applyFont="1" applyFill="1" applyBorder="1" applyAlignment="1">
      <alignment horizontal="left" vertical="center"/>
    </xf>
    <xf numFmtId="173" fontId="94" fillId="0" borderId="3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left" vertical="center" wrapText="1"/>
    </xf>
    <xf numFmtId="179" fontId="79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/>
    <xf numFmtId="0" fontId="79" fillId="0" borderId="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9" fillId="0" borderId="0" xfId="0" applyFont="1" applyFill="1" applyBorder="1" applyAlignment="1">
      <alignment horizontal="left" vertical="center" wrapText="1"/>
    </xf>
    <xf numFmtId="3" fontId="79" fillId="0" borderId="0" xfId="0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 vertical="center" wrapText="1" shrinkToFit="1"/>
    </xf>
    <xf numFmtId="0" fontId="9" fillId="0" borderId="0" xfId="0" applyFont="1" applyFill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/>
    </xf>
    <xf numFmtId="169" fontId="73" fillId="0" borderId="3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3" fillId="0" borderId="0" xfId="0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79" fillId="0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/>
    </xf>
    <xf numFmtId="0" fontId="79" fillId="0" borderId="13" xfId="0" applyFont="1" applyFill="1" applyBorder="1" applyAlignment="1">
      <alignment vertical="center"/>
    </xf>
    <xf numFmtId="3" fontId="73" fillId="0" borderId="3" xfId="0" applyNumberFormat="1" applyFont="1" applyFill="1" applyBorder="1" applyAlignment="1">
      <alignment horizontal="center" vertical="center" wrapText="1" shrinkToFi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73" fillId="0" borderId="3" xfId="0" applyNumberFormat="1" applyFont="1" applyFill="1" applyBorder="1" applyAlignment="1">
      <alignment horizontal="center" vertical="center" wrapText="1" shrinkToFit="1"/>
    </xf>
    <xf numFmtId="3" fontId="86" fillId="0" borderId="3" xfId="0" applyNumberFormat="1" applyFont="1" applyFill="1" applyBorder="1" applyAlignment="1">
      <alignment horizontal="center" vertical="center" wrapText="1"/>
    </xf>
    <xf numFmtId="169" fontId="79" fillId="0" borderId="3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8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79" fillId="0" borderId="3" xfId="0" applyNumberFormat="1" applyFont="1" applyFill="1" applyBorder="1" applyAlignment="1">
      <alignment horizontal="center" vertical="center"/>
    </xf>
    <xf numFmtId="0" fontId="79" fillId="0" borderId="3" xfId="0" applyNumberFormat="1" applyFont="1" applyFill="1" applyBorder="1"/>
    <xf numFmtId="0" fontId="73" fillId="0" borderId="0" xfId="0" applyFont="1" applyFill="1" applyBorder="1" applyAlignment="1">
      <alignment horizontal="right"/>
    </xf>
    <xf numFmtId="0" fontId="79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4" fillId="0" borderId="3" xfId="0" quotePrefix="1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105" fillId="0" borderId="3" xfId="0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/>
    </xf>
    <xf numFmtId="177" fontId="8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9" fontId="84" fillId="0" borderId="3" xfId="207" applyNumberFormat="1" applyFont="1" applyFill="1" applyBorder="1" applyAlignment="1">
      <alignment horizontal="right" vertical="center" wrapText="1"/>
    </xf>
    <xf numFmtId="0" fontId="76" fillId="0" borderId="0" xfId="0" applyFont="1" applyFill="1" applyBorder="1" applyAlignment="1">
      <alignment horizontal="left" vertical="center" wrapText="1"/>
    </xf>
    <xf numFmtId="0" fontId="76" fillId="0" borderId="0" xfId="0" applyNumberFormat="1" applyFont="1" applyFill="1" applyBorder="1" applyAlignment="1">
      <alignment horizontal="center" vertical="center"/>
    </xf>
    <xf numFmtId="173" fontId="76" fillId="0" borderId="0" xfId="0" applyNumberFormat="1" applyFont="1" applyFill="1" applyBorder="1" applyAlignment="1">
      <alignment horizontal="center" vertical="center" wrapText="1"/>
    </xf>
    <xf numFmtId="169" fontId="76" fillId="0" borderId="0" xfId="207" applyNumberFormat="1" applyFont="1" applyFill="1" applyBorder="1" applyAlignment="1">
      <alignment horizontal="right" vertical="center" wrapText="1"/>
    </xf>
    <xf numFmtId="170" fontId="76" fillId="0" borderId="0" xfId="0" quotePrefix="1" applyNumberFormat="1" applyFont="1" applyFill="1" applyBorder="1" applyAlignment="1">
      <alignment vertical="center" wrapText="1"/>
    </xf>
    <xf numFmtId="0" fontId="102" fillId="0" borderId="0" xfId="0" applyFont="1" applyFill="1" applyAlignment="1">
      <alignment vertical="top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 shrinkToFit="1"/>
    </xf>
    <xf numFmtId="177" fontId="94" fillId="0" borderId="3" xfId="0" applyNumberFormat="1" applyFont="1" applyFill="1" applyBorder="1" applyAlignment="1">
      <alignment horizontal="left" vertical="center" wrapText="1"/>
    </xf>
    <xf numFmtId="177" fontId="91" fillId="0" borderId="3" xfId="0" applyNumberFormat="1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left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left" vertical="center" wrapText="1"/>
    </xf>
    <xf numFmtId="177" fontId="90" fillId="0" borderId="3" xfId="0" applyNumberFormat="1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100" fillId="0" borderId="0" xfId="0" applyFont="1" applyFill="1" applyBorder="1" applyAlignment="1">
      <alignment horizontal="center" vertical="center" wrapText="1"/>
    </xf>
    <xf numFmtId="179" fontId="100" fillId="0" borderId="0" xfId="0" applyNumberFormat="1" applyFont="1" applyFill="1" applyBorder="1" applyAlignment="1">
      <alignment horizontal="center" vertical="center" wrapText="1"/>
    </xf>
    <xf numFmtId="179" fontId="98" fillId="0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179" fontId="94" fillId="0" borderId="3" xfId="0" applyNumberFormat="1" applyFont="1" applyFill="1" applyBorder="1" applyAlignment="1">
      <alignment horizontal="center" vertical="center" wrapText="1"/>
    </xf>
    <xf numFmtId="182" fontId="72" fillId="0" borderId="40" xfId="0" applyNumberFormat="1" applyFont="1" applyFill="1" applyBorder="1" applyAlignment="1">
      <alignment horizontal="left" vertical="center"/>
    </xf>
    <xf numFmtId="182" fontId="5" fillId="0" borderId="40" xfId="0" applyNumberFormat="1" applyFont="1" applyFill="1" applyBorder="1" applyAlignment="1">
      <alignment horizontal="left" vertical="center" wrapText="1"/>
    </xf>
    <xf numFmtId="182" fontId="72" fillId="0" borderId="40" xfId="0" applyNumberFormat="1" applyFont="1" applyFill="1" applyBorder="1" applyAlignment="1">
      <alignment horizontal="center" vertical="center" wrapText="1"/>
    </xf>
    <xf numFmtId="177" fontId="5" fillId="0" borderId="40" xfId="0" applyNumberFormat="1" applyFont="1" applyFill="1" applyBorder="1" applyAlignment="1">
      <alignment horizontal="right" vertical="center" wrapText="1"/>
    </xf>
    <xf numFmtId="182" fontId="72" fillId="0" borderId="38" xfId="0" applyNumberFormat="1" applyFont="1" applyFill="1" applyBorder="1" applyAlignment="1">
      <alignment horizontal="right" vertical="center" wrapText="1"/>
    </xf>
    <xf numFmtId="182" fontId="89" fillId="0" borderId="40" xfId="0" applyNumberFormat="1" applyFont="1" applyFill="1" applyBorder="1" applyAlignment="1">
      <alignment horizontal="center" vertical="center" wrapText="1"/>
    </xf>
    <xf numFmtId="177" fontId="79" fillId="0" borderId="40" xfId="0" applyNumberFormat="1" applyFont="1" applyFill="1" applyBorder="1" applyAlignment="1">
      <alignment horizontal="right" vertical="center" wrapText="1"/>
    </xf>
    <xf numFmtId="173" fontId="5" fillId="0" borderId="40" xfId="0" applyNumberFormat="1" applyFont="1" applyFill="1" applyBorder="1" applyAlignment="1">
      <alignment horizontal="right" vertical="center" wrapText="1"/>
    </xf>
    <xf numFmtId="177" fontId="5" fillId="0" borderId="40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80" fillId="0" borderId="0" xfId="0" applyFont="1" applyFill="1" applyBorder="1" applyAlignment="1">
      <alignment horizontal="center"/>
    </xf>
    <xf numFmtId="0" fontId="7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0" fontId="79" fillId="0" borderId="17" xfId="0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81" fillId="0" borderId="15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center" vertical="center"/>
    </xf>
    <xf numFmtId="0" fontId="79" fillId="0" borderId="14" xfId="0" applyFont="1" applyFill="1" applyBorder="1" applyAlignment="1">
      <alignment horizontal="center" vertical="center" wrapText="1" shrinkToFit="1"/>
    </xf>
    <xf numFmtId="3" fontId="79" fillId="0" borderId="3" xfId="0" applyNumberFormat="1" applyFont="1" applyFill="1" applyBorder="1" applyAlignment="1">
      <alignment horizontal="center" vertical="center" wrapText="1" shrinkToFit="1"/>
    </xf>
    <xf numFmtId="0" fontId="79" fillId="0" borderId="0" xfId="0" applyFont="1" applyFill="1" applyAlignment="1">
      <alignment horizontal="right" vertical="center"/>
    </xf>
    <xf numFmtId="3" fontId="79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246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78" fillId="0" borderId="0" xfId="0" applyFont="1" applyFill="1" applyBorder="1" applyAlignment="1">
      <alignment horizontal="center" vertical="center"/>
    </xf>
    <xf numFmtId="170" fontId="76" fillId="0" borderId="0" xfId="0" applyNumberFormat="1" applyFont="1" applyFill="1" applyBorder="1" applyAlignment="1">
      <alignment horizontal="center" vertical="center" wrapText="1"/>
    </xf>
    <xf numFmtId="170" fontId="76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5" fillId="0" borderId="20" xfId="0" applyFont="1" applyFill="1" applyBorder="1" applyAlignment="1" applyProtection="1">
      <alignment horizontal="center" vertical="center" wrapText="1"/>
      <protection locked="0"/>
    </xf>
    <xf numFmtId="0" fontId="75" fillId="0" borderId="21" xfId="0" applyFont="1" applyFill="1" applyBorder="1" applyAlignment="1" applyProtection="1">
      <alignment horizontal="center" vertical="center" wrapText="1"/>
      <protection locked="0"/>
    </xf>
    <xf numFmtId="0" fontId="75" fillId="0" borderId="22" xfId="0" applyFont="1" applyFill="1" applyBorder="1" applyAlignment="1" applyProtection="1">
      <alignment horizontal="center" vertical="center" wrapText="1"/>
      <protection locked="0"/>
    </xf>
    <xf numFmtId="0" fontId="75" fillId="0" borderId="20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22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horizontal="center" vertical="center" wrapText="1"/>
    </xf>
    <xf numFmtId="0" fontId="75" fillId="0" borderId="34" xfId="0" applyFont="1" applyFill="1" applyBorder="1" applyAlignment="1">
      <alignment horizontal="center" vertical="center" wrapText="1"/>
    </xf>
    <xf numFmtId="0" fontId="75" fillId="0" borderId="35" xfId="0" applyFont="1" applyFill="1" applyBorder="1" applyAlignment="1">
      <alignment horizontal="center" vertical="center" wrapText="1"/>
    </xf>
    <xf numFmtId="0" fontId="75" fillId="0" borderId="23" xfId="238" applyNumberFormat="1" applyFont="1" applyFill="1" applyBorder="1" applyAlignment="1">
      <alignment horizontal="center" vertical="center" wrapText="1"/>
    </xf>
    <xf numFmtId="0" fontId="75" fillId="0" borderId="24" xfId="238" applyNumberFormat="1" applyFont="1" applyFill="1" applyBorder="1" applyAlignment="1">
      <alignment horizontal="center" vertical="center" wrapText="1"/>
    </xf>
    <xf numFmtId="0" fontId="75" fillId="0" borderId="25" xfId="238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97" fillId="0" borderId="1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left" wrapText="1"/>
    </xf>
    <xf numFmtId="0" fontId="80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1" fillId="0" borderId="0" xfId="0" applyFont="1" applyFill="1" applyBorder="1" applyAlignment="1">
      <alignment horizontal="center"/>
    </xf>
    <xf numFmtId="0" fontId="74" fillId="0" borderId="0" xfId="246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4" fillId="0" borderId="3" xfId="246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left" wrapText="1"/>
    </xf>
    <xf numFmtId="0" fontId="77" fillId="0" borderId="0" xfId="0" applyFont="1" applyFill="1" applyBorder="1" applyAlignment="1">
      <alignment horizontal="center"/>
    </xf>
    <xf numFmtId="0" fontId="5" fillId="0" borderId="13" xfId="246" applyFont="1" applyFill="1" applyBorder="1" applyAlignment="1">
      <alignment horizontal="right" vertical="center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246" applyFont="1" applyFill="1" applyBorder="1" applyAlignment="1">
      <alignment horizontal="center" vertical="center"/>
    </xf>
    <xf numFmtId="0" fontId="5" fillId="0" borderId="17" xfId="246" applyFont="1" applyFill="1" applyBorder="1" applyAlignment="1">
      <alignment horizontal="center" vertical="center"/>
    </xf>
    <xf numFmtId="0" fontId="5" fillId="0" borderId="16" xfId="246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0" fontId="103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 shrinkToFit="1"/>
    </xf>
    <xf numFmtId="170" fontId="79" fillId="0" borderId="0" xfId="0" applyNumberFormat="1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right" vertical="center"/>
    </xf>
    <xf numFmtId="170" fontId="5" fillId="29" borderId="0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top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7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0" fontId="79" fillId="0" borderId="26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27" xfId="0" applyFont="1" applyFill="1" applyBorder="1" applyAlignment="1">
      <alignment horizontal="center" vertical="center" wrapText="1"/>
    </xf>
    <xf numFmtId="0" fontId="79" fillId="0" borderId="28" xfId="0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/>
    </xf>
    <xf numFmtId="0" fontId="73" fillId="0" borderId="17" xfId="0" applyFont="1" applyFill="1" applyBorder="1" applyAlignment="1">
      <alignment horizontal="left" vertical="center"/>
    </xf>
    <xf numFmtId="0" fontId="73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left" vertical="center" wrapText="1"/>
    </xf>
    <xf numFmtId="0" fontId="79" fillId="0" borderId="16" xfId="0" applyFont="1" applyFill="1" applyBorder="1" applyAlignment="1">
      <alignment horizontal="lef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178" fontId="79" fillId="0" borderId="15" xfId="207" applyNumberFormat="1" applyFont="1" applyFill="1" applyBorder="1" applyAlignment="1">
      <alignment horizontal="right" vertical="center" wrapText="1"/>
    </xf>
    <xf numFmtId="178" fontId="79" fillId="0" borderId="16" xfId="207" applyNumberFormat="1" applyFont="1" applyFill="1" applyBorder="1" applyAlignment="1">
      <alignment horizontal="right" vertical="center" wrapText="1"/>
    </xf>
    <xf numFmtId="178" fontId="73" fillId="0" borderId="15" xfId="207" applyNumberFormat="1" applyFont="1" applyFill="1" applyBorder="1" applyAlignment="1">
      <alignment horizontal="right" vertical="center" wrapText="1"/>
    </xf>
    <xf numFmtId="178" fontId="73" fillId="0" borderId="16" xfId="207" applyNumberFormat="1" applyFont="1" applyFill="1" applyBorder="1" applyAlignment="1">
      <alignment horizontal="right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3" fillId="0" borderId="3" xfId="0" applyNumberFormat="1" applyFont="1" applyFill="1" applyBorder="1" applyAlignment="1">
      <alignment horizontal="center" vertical="center" wrapText="1"/>
    </xf>
    <xf numFmtId="177" fontId="81" fillId="0" borderId="15" xfId="0" applyNumberFormat="1" applyFont="1" applyFill="1" applyBorder="1" applyAlignment="1">
      <alignment horizontal="center" vertical="center" wrapText="1"/>
    </xf>
    <xf numFmtId="177" fontId="81" fillId="0" borderId="16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horizontal="center" vertical="center"/>
    </xf>
    <xf numFmtId="0" fontId="79" fillId="0" borderId="16" xfId="0" applyFont="1" applyFill="1" applyBorder="1" applyAlignment="1">
      <alignment horizontal="center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3" fontId="5" fillId="0" borderId="17" xfId="0" applyNumberFormat="1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9" fillId="0" borderId="17" xfId="0" applyFont="1" applyFill="1" applyBorder="1" applyAlignment="1">
      <alignment horizontal="center" vertical="center" wrapText="1"/>
    </xf>
    <xf numFmtId="177" fontId="73" fillId="0" borderId="0" xfId="0" applyNumberFormat="1" applyFont="1" applyFill="1" applyBorder="1" applyAlignment="1">
      <alignment horizontal="center" vertical="center" wrapText="1"/>
    </xf>
    <xf numFmtId="177" fontId="7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9" fillId="0" borderId="0" xfId="0" applyFont="1" applyFill="1" applyBorder="1" applyAlignment="1">
      <alignment horizontal="justify" vertical="center" wrapText="1" shrinkToFit="1"/>
    </xf>
    <xf numFmtId="3" fontId="79" fillId="0" borderId="3" xfId="0" applyNumberFormat="1" applyFont="1" applyFill="1" applyBorder="1" applyAlignment="1">
      <alignment horizontal="center" vertical="center" wrapText="1"/>
    </xf>
    <xf numFmtId="2" fontId="79" fillId="0" borderId="14" xfId="0" applyNumberFormat="1" applyFont="1" applyFill="1" applyBorder="1" applyAlignment="1">
      <alignment horizontal="center" vertical="center" wrapText="1"/>
    </xf>
    <xf numFmtId="2" fontId="79" fillId="0" borderId="19" xfId="0" applyNumberFormat="1" applyFont="1" applyFill="1" applyBorder="1" applyAlignment="1">
      <alignment horizontal="center" vertical="center" wrapText="1"/>
    </xf>
    <xf numFmtId="0" fontId="79" fillId="0" borderId="26" xfId="0" applyFont="1" applyFill="1" applyBorder="1" applyAlignment="1">
      <alignment horizontal="center" vertical="center" wrapText="1" shrinkToFit="1"/>
    </xf>
    <xf numFmtId="0" fontId="79" fillId="0" borderId="18" xfId="0" applyFont="1" applyFill="1" applyBorder="1" applyAlignment="1">
      <alignment horizontal="center" vertical="center" wrapText="1" shrinkToFit="1"/>
    </xf>
    <xf numFmtId="0" fontId="79" fillId="0" borderId="27" xfId="0" applyFont="1" applyFill="1" applyBorder="1" applyAlignment="1">
      <alignment horizontal="center" vertical="center" wrapText="1" shrinkToFit="1"/>
    </xf>
    <xf numFmtId="0" fontId="79" fillId="0" borderId="30" xfId="0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center" vertical="center" wrapText="1" shrinkToFit="1"/>
    </xf>
    <xf numFmtId="0" fontId="79" fillId="0" borderId="31" xfId="0" applyFont="1" applyFill="1" applyBorder="1" applyAlignment="1">
      <alignment horizontal="center" vertical="center" wrapText="1" shrinkToFit="1"/>
    </xf>
    <xf numFmtId="0" fontId="79" fillId="0" borderId="28" xfId="0" applyFont="1" applyFill="1" applyBorder="1" applyAlignment="1">
      <alignment horizontal="center" vertical="center" wrapText="1" shrinkToFit="1"/>
    </xf>
    <xf numFmtId="0" fontId="79" fillId="0" borderId="13" xfId="0" applyFont="1" applyFill="1" applyBorder="1" applyAlignment="1">
      <alignment horizontal="center" vertical="center" wrapText="1" shrinkToFit="1"/>
    </xf>
    <xf numFmtId="0" fontId="79" fillId="0" borderId="29" xfId="0" applyFont="1" applyFill="1" applyBorder="1" applyAlignment="1">
      <alignment horizontal="center" vertical="center" wrapText="1" shrinkToFi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2" fontId="79" fillId="0" borderId="15" xfId="0" applyNumberFormat="1" applyFont="1" applyFill="1" applyBorder="1" applyAlignment="1">
      <alignment horizontal="center" vertical="center" wrapText="1"/>
    </xf>
    <xf numFmtId="2" fontId="79" fillId="0" borderId="17" xfId="0" applyNumberFormat="1" applyFont="1" applyFill="1" applyBorder="1" applyAlignment="1">
      <alignment horizontal="center" vertical="center" wrapText="1"/>
    </xf>
    <xf numFmtId="2" fontId="79" fillId="0" borderId="16" xfId="0" applyNumberFormat="1" applyFont="1" applyFill="1" applyBorder="1" applyAlignment="1">
      <alignment horizontal="center" vertical="center" wrapText="1"/>
    </xf>
    <xf numFmtId="0" fontId="79" fillId="0" borderId="15" xfId="0" applyNumberFormat="1" applyFont="1" applyFill="1" applyBorder="1" applyAlignment="1">
      <alignment horizontal="center"/>
    </xf>
    <xf numFmtId="0" fontId="79" fillId="0" borderId="16" xfId="0" applyNumberFormat="1" applyFont="1" applyFill="1" applyBorder="1" applyAlignment="1">
      <alignment horizontal="center"/>
    </xf>
    <xf numFmtId="0" fontId="79" fillId="0" borderId="3" xfId="0" applyNumberFormat="1" applyFont="1" applyFill="1" applyBorder="1" applyAlignment="1">
      <alignment horizontal="center" vertical="center" wrapText="1"/>
    </xf>
    <xf numFmtId="0" fontId="79" fillId="0" borderId="15" xfId="0" applyNumberFormat="1" applyFont="1" applyFill="1" applyBorder="1" applyAlignment="1">
      <alignment horizontal="left" vertical="justify"/>
    </xf>
    <xf numFmtId="0" fontId="79" fillId="0" borderId="16" xfId="0" applyNumberFormat="1" applyFont="1" applyFill="1" applyBorder="1" applyAlignment="1">
      <alignment horizontal="left" vertical="justify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9" fillId="0" borderId="0" xfId="0" applyFont="1" applyFill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 shrinkToFit="1"/>
    </xf>
    <xf numFmtId="0" fontId="79" fillId="0" borderId="32" xfId="0" applyFont="1" applyFill="1" applyBorder="1" applyAlignment="1">
      <alignment horizontal="center" vertical="center" wrapText="1" shrinkToFit="1"/>
    </xf>
    <xf numFmtId="0" fontId="79" fillId="0" borderId="19" xfId="0" applyFont="1" applyFill="1" applyBorder="1" applyAlignment="1">
      <alignment horizontal="center" vertical="center" wrapText="1" shrinkToFit="1"/>
    </xf>
    <xf numFmtId="0" fontId="79" fillId="0" borderId="15" xfId="0" applyNumberFormat="1" applyFont="1" applyFill="1" applyBorder="1" applyAlignment="1">
      <alignment horizontal="left" vertical="center" wrapText="1" shrinkToFit="1"/>
    </xf>
    <xf numFmtId="0" fontId="79" fillId="0" borderId="17" xfId="0" applyNumberFormat="1" applyFont="1" applyFill="1" applyBorder="1" applyAlignment="1">
      <alignment horizontal="left" vertical="center" wrapText="1" shrinkToFit="1"/>
    </xf>
    <xf numFmtId="0" fontId="79" fillId="0" borderId="16" xfId="0" applyNumberFormat="1" applyFont="1" applyFill="1" applyBorder="1" applyAlignment="1">
      <alignment horizontal="left" vertical="center" wrapText="1" shrinkToFit="1"/>
    </xf>
    <xf numFmtId="179" fontId="85" fillId="0" borderId="15" xfId="0" applyNumberFormat="1" applyFont="1" applyFill="1" applyBorder="1" applyAlignment="1">
      <alignment horizontal="center" vertical="center" wrapText="1"/>
    </xf>
    <xf numFmtId="179" fontId="85" fillId="0" borderId="17" xfId="0" applyNumberFormat="1" applyFont="1" applyFill="1" applyBorder="1" applyAlignment="1">
      <alignment horizontal="center" vertical="center" wrapText="1"/>
    </xf>
    <xf numFmtId="179" fontId="85" fillId="0" borderId="16" xfId="0" applyNumberFormat="1" applyFont="1" applyFill="1" applyBorder="1" applyAlignment="1">
      <alignment horizontal="center" vertical="center" wrapTex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7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0" fontId="79" fillId="0" borderId="31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center" vertical="center" wrapText="1" shrinkToFi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0" fontId="79" fillId="0" borderId="3" xfId="0" applyFont="1" applyFill="1" applyBorder="1" applyAlignment="1">
      <alignment horizontal="left" vertical="center" wrapText="1" shrinkToFit="1"/>
    </xf>
    <xf numFmtId="0" fontId="79" fillId="0" borderId="15" xfId="0" applyFont="1" applyFill="1" applyBorder="1" applyAlignment="1">
      <alignment horizontal="center" vertical="center" wrapText="1" shrinkToFit="1"/>
    </xf>
    <xf numFmtId="0" fontId="79" fillId="0" borderId="16" xfId="0" applyFont="1" applyFill="1" applyBorder="1" applyAlignment="1">
      <alignment horizontal="center" vertical="center" wrapText="1" shrinkToFit="1"/>
    </xf>
    <xf numFmtId="3" fontId="79" fillId="0" borderId="15" xfId="0" applyNumberFormat="1" applyFont="1" applyFill="1" applyBorder="1" applyAlignment="1">
      <alignment horizontal="center" vertical="center" wrapText="1" shrinkToFit="1"/>
    </xf>
    <xf numFmtId="3" fontId="79" fillId="0" borderId="16" xfId="0" applyNumberFormat="1" applyFont="1" applyFill="1" applyBorder="1" applyAlignment="1">
      <alignment horizontal="center" vertical="center" wrapText="1" shrinkToFit="1"/>
    </xf>
    <xf numFmtId="183" fontId="79" fillId="0" borderId="15" xfId="0" applyNumberFormat="1" applyFont="1" applyFill="1" applyBorder="1" applyAlignment="1">
      <alignment horizontal="left" vertical="center"/>
    </xf>
    <xf numFmtId="183" fontId="79" fillId="0" borderId="16" xfId="0" applyNumberFormat="1" applyFont="1" applyFill="1" applyBorder="1" applyAlignment="1">
      <alignment horizontal="left" vertical="center"/>
    </xf>
    <xf numFmtId="0" fontId="79" fillId="0" borderId="0" xfId="0" applyFont="1" applyFill="1" applyBorder="1" applyAlignment="1">
      <alignment horizontal="center" vertical="center" wrapText="1"/>
    </xf>
    <xf numFmtId="49" fontId="79" fillId="0" borderId="15" xfId="0" applyNumberFormat="1" applyFont="1" applyFill="1" applyBorder="1" applyAlignment="1">
      <alignment horizontal="left" vertical="center" wrapText="1"/>
    </xf>
    <xf numFmtId="49" fontId="79" fillId="0" borderId="17" xfId="0" applyNumberFormat="1" applyFont="1" applyFill="1" applyBorder="1" applyAlignment="1">
      <alignment horizontal="left" vertical="center" wrapText="1"/>
    </xf>
    <xf numFmtId="49" fontId="79" fillId="0" borderId="16" xfId="0" applyNumberFormat="1" applyFont="1" applyFill="1" applyBorder="1" applyAlignment="1">
      <alignment horizontal="left" vertical="center" wrapText="1"/>
    </xf>
    <xf numFmtId="173" fontId="79" fillId="0" borderId="15" xfId="0" applyNumberFormat="1" applyFont="1" applyFill="1" applyBorder="1" applyAlignment="1">
      <alignment horizontal="center" vertical="center" wrapText="1"/>
    </xf>
    <xf numFmtId="173" fontId="79" fillId="0" borderId="17" xfId="0" applyNumberFormat="1" applyFont="1" applyFill="1" applyBorder="1" applyAlignment="1">
      <alignment horizontal="center" vertical="center" wrapText="1"/>
    </xf>
    <xf numFmtId="173" fontId="79" fillId="0" borderId="16" xfId="0" applyNumberFormat="1" applyFont="1" applyFill="1" applyBorder="1" applyAlignment="1">
      <alignment horizontal="center" vertical="center" wrapText="1"/>
    </xf>
    <xf numFmtId="0" fontId="79" fillId="0" borderId="15" xfId="0" applyNumberFormat="1" applyFont="1" applyFill="1" applyBorder="1" applyAlignment="1">
      <alignment horizontal="center" vertical="center" wrapText="1" shrinkToFit="1"/>
    </xf>
    <xf numFmtId="0" fontId="79" fillId="0" borderId="16" xfId="0" applyNumberFormat="1" applyFont="1" applyFill="1" applyBorder="1" applyAlignment="1">
      <alignment horizontal="center" vertical="center" wrapText="1" shrinkToFit="1"/>
    </xf>
    <xf numFmtId="0" fontId="79" fillId="0" borderId="15" xfId="0" applyNumberFormat="1" applyFont="1" applyFill="1" applyBorder="1" applyAlignment="1">
      <alignment horizontal="center" vertical="center" wrapText="1"/>
    </xf>
    <xf numFmtId="0" fontId="79" fillId="0" borderId="17" xfId="0" applyNumberFormat="1" applyFont="1" applyFill="1" applyBorder="1" applyAlignment="1">
      <alignment horizontal="center" vertical="center" wrapText="1"/>
    </xf>
    <xf numFmtId="0" fontId="79" fillId="0" borderId="16" xfId="0" applyNumberFormat="1" applyFont="1" applyFill="1" applyBorder="1" applyAlignment="1">
      <alignment horizontal="center" vertical="center" wrapText="1"/>
    </xf>
    <xf numFmtId="179" fontId="79" fillId="0" borderId="15" xfId="0" applyNumberFormat="1" applyFont="1" applyFill="1" applyBorder="1" applyAlignment="1">
      <alignment horizontal="center" vertical="center" wrapText="1"/>
    </xf>
    <xf numFmtId="179" fontId="79" fillId="0" borderId="17" xfId="0" applyNumberFormat="1" applyFont="1" applyFill="1" applyBorder="1" applyAlignment="1">
      <alignment horizontal="center" vertical="center" wrapText="1"/>
    </xf>
    <xf numFmtId="179" fontId="79" fillId="0" borderId="16" xfId="0" applyNumberFormat="1" applyFont="1" applyFill="1" applyBorder="1" applyAlignment="1">
      <alignment horizontal="center" vertical="center" wrapText="1"/>
    </xf>
    <xf numFmtId="179" fontId="86" fillId="0" borderId="15" xfId="0" applyNumberFormat="1" applyFont="1" applyFill="1" applyBorder="1" applyAlignment="1">
      <alignment horizontal="center" vertical="center" wrapText="1"/>
    </xf>
    <xf numFmtId="179" fontId="86" fillId="0" borderId="17" xfId="0" applyNumberFormat="1" applyFont="1" applyFill="1" applyBorder="1" applyAlignment="1">
      <alignment horizontal="center" vertical="center" wrapText="1"/>
    </xf>
    <xf numFmtId="179" fontId="86" fillId="0" borderId="16" xfId="0" applyNumberFormat="1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/>
    </xf>
    <xf numFmtId="0" fontId="79" fillId="0" borderId="27" xfId="0" applyFont="1" applyFill="1" applyBorder="1" applyAlignment="1">
      <alignment horizontal="center" vertical="center"/>
    </xf>
    <xf numFmtId="0" fontId="79" fillId="0" borderId="28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center" vertical="center"/>
    </xf>
    <xf numFmtId="0" fontId="79" fillId="0" borderId="29" xfId="0" applyFont="1" applyFill="1" applyBorder="1" applyAlignment="1">
      <alignment horizontal="center" vertical="center"/>
    </xf>
    <xf numFmtId="178" fontId="79" fillId="0" borderId="15" xfId="0" applyNumberFormat="1" applyFont="1" applyFill="1" applyBorder="1" applyAlignment="1">
      <alignment horizontal="center" vertical="center" wrapText="1"/>
    </xf>
    <xf numFmtId="178" fontId="79" fillId="0" borderId="17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178" fontId="86" fillId="0" borderId="15" xfId="0" applyNumberFormat="1" applyFont="1" applyFill="1" applyBorder="1" applyAlignment="1">
      <alignment horizontal="center" vertical="center" wrapText="1"/>
    </xf>
    <xf numFmtId="178" fontId="86" fillId="0" borderId="17" xfId="0" applyNumberFormat="1" applyFont="1" applyFill="1" applyBorder="1" applyAlignment="1">
      <alignment horizontal="center" vertical="center" wrapText="1"/>
    </xf>
    <xf numFmtId="178" fontId="86" fillId="0" borderId="16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center" vertical="center"/>
    </xf>
    <xf numFmtId="3" fontId="79" fillId="0" borderId="3" xfId="0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49" fontId="79" fillId="0" borderId="15" xfId="0" applyNumberFormat="1" applyFont="1" applyFill="1" applyBorder="1" applyAlignment="1">
      <alignment horizontal="center" vertical="center" wrapText="1"/>
    </xf>
    <xf numFmtId="49" fontId="79" fillId="0" borderId="16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left" vertical="center" wrapText="1" shrinkToFit="1"/>
    </xf>
    <xf numFmtId="0" fontId="79" fillId="0" borderId="17" xfId="0" applyFont="1" applyFill="1" applyBorder="1" applyAlignment="1">
      <alignment horizontal="left" vertical="center" wrapText="1" shrinkToFit="1"/>
    </xf>
    <xf numFmtId="0" fontId="79" fillId="0" borderId="16" xfId="0" applyFont="1" applyFill="1" applyBorder="1" applyAlignment="1">
      <alignment horizontal="left" vertical="center" wrapText="1" shrinkToFit="1"/>
    </xf>
    <xf numFmtId="0" fontId="73" fillId="0" borderId="0" xfId="0" applyFont="1" applyFill="1" applyAlignment="1">
      <alignment horizontal="right" vertic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96" fillId="0" borderId="17" xfId="0" applyFont="1" applyFill="1" applyBorder="1" applyAlignment="1">
      <alignment horizontal="center" vertical="center"/>
    </xf>
    <xf numFmtId="0" fontId="96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/>
    </xf>
    <xf numFmtId="0" fontId="72" fillId="0" borderId="0" xfId="0" applyFont="1" applyFill="1" applyAlignment="1">
      <alignment horizontal="center" vertical="center"/>
    </xf>
    <xf numFmtId="0" fontId="77" fillId="0" borderId="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 wrapText="1"/>
    </xf>
    <xf numFmtId="0" fontId="72" fillId="0" borderId="40" xfId="0" applyFont="1" applyFill="1" applyBorder="1" applyAlignment="1">
      <alignment horizontal="left" vertical="center"/>
    </xf>
    <xf numFmtId="0" fontId="73" fillId="0" borderId="3" xfId="0" quotePrefix="1" applyNumberFormat="1" applyFont="1" applyFill="1" applyBorder="1" applyAlignment="1">
      <alignment horizontal="center" vertical="center"/>
    </xf>
    <xf numFmtId="169" fontId="73" fillId="0" borderId="3" xfId="207" applyNumberFormat="1" applyFont="1" applyFill="1" applyBorder="1" applyAlignment="1">
      <alignment horizontal="right" vertical="center" wrapText="1"/>
    </xf>
    <xf numFmtId="0" fontId="79" fillId="0" borderId="0" xfId="0" applyFont="1" applyFill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79" fillId="0" borderId="0" xfId="0" applyNumberFormat="1" applyFont="1" applyFill="1" applyBorder="1" applyAlignment="1">
      <alignment horizontal="center" vertical="center" wrapText="1"/>
    </xf>
    <xf numFmtId="170" fontId="79" fillId="0" borderId="0" xfId="0" quotePrefix="1" applyNumberFormat="1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right" vertical="center"/>
    </xf>
    <xf numFmtId="173" fontId="8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83" fillId="0" borderId="3" xfId="0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0" fontId="4" fillId="0" borderId="40" xfId="0" quotePrefix="1" applyFont="1" applyFill="1" applyBorder="1" applyAlignment="1">
      <alignment horizontal="center" vertical="center"/>
    </xf>
    <xf numFmtId="179" fontId="84" fillId="0" borderId="40" xfId="0" applyNumberFormat="1" applyFont="1" applyFill="1" applyBorder="1" applyAlignment="1">
      <alignment horizontal="center" vertical="center" wrapText="1"/>
    </xf>
    <xf numFmtId="3" fontId="83" fillId="0" borderId="3" xfId="0" applyNumberFormat="1" applyFont="1" applyFill="1" applyBorder="1" applyAlignment="1">
      <alignment horizontal="right" vertical="center" wrapText="1"/>
    </xf>
    <xf numFmtId="177" fontId="6" fillId="0" borderId="3" xfId="0" quotePrefix="1" applyNumberFormat="1" applyFont="1" applyFill="1" applyBorder="1" applyAlignment="1">
      <alignment horizontal="right" vertical="center"/>
    </xf>
    <xf numFmtId="0" fontId="72" fillId="0" borderId="3" xfId="0" applyFont="1" applyFill="1" applyBorder="1" applyAlignment="1">
      <alignment horizontal="left" vertical="center"/>
    </xf>
    <xf numFmtId="0" fontId="4" fillId="0" borderId="38" xfId="0" quotePrefix="1" applyFont="1" applyFill="1" applyBorder="1" applyAlignment="1">
      <alignment horizontal="center" vertical="center"/>
    </xf>
    <xf numFmtId="0" fontId="4" fillId="0" borderId="39" xfId="0" quotePrefix="1" applyFont="1" applyFill="1" applyBorder="1" applyAlignment="1">
      <alignment horizontal="center" vertical="center"/>
    </xf>
    <xf numFmtId="179" fontId="84" fillId="0" borderId="39" xfId="0" applyNumberFormat="1" applyFont="1" applyFill="1" applyBorder="1" applyAlignment="1">
      <alignment horizontal="center" vertical="center" wrapText="1"/>
    </xf>
    <xf numFmtId="179" fontId="84" fillId="0" borderId="38" xfId="0" applyNumberFormat="1" applyFont="1" applyFill="1" applyBorder="1" applyAlignment="1">
      <alignment horizontal="center" vertical="center" wrapText="1"/>
    </xf>
    <xf numFmtId="179" fontId="106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right" vertical="center"/>
    </xf>
    <xf numFmtId="179" fontId="105" fillId="0" borderId="3" xfId="0" applyNumberFormat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righ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5"/>
  <sheetViews>
    <sheetView view="pageBreakPreview" topLeftCell="A109" zoomScale="60" zoomScaleNormal="70" workbookViewId="0">
      <selection activeCell="R24" sqref="R24"/>
    </sheetView>
  </sheetViews>
  <sheetFormatPr defaultColWidth="9.140625" defaultRowHeight="18.75"/>
  <cols>
    <col min="1" max="1" width="85" style="1" customWidth="1"/>
    <col min="2" max="2" width="17.140625" style="39" customWidth="1"/>
    <col min="3" max="6" width="30.7109375" style="39" customWidth="1"/>
    <col min="7" max="7" width="25.7109375" style="39" customWidth="1"/>
    <col min="8" max="8" width="20.5703125" style="39" customWidth="1"/>
    <col min="9" max="9" width="10" style="1" customWidth="1"/>
    <col min="10" max="10" width="9.5703125" style="1" customWidth="1"/>
    <col min="11" max="16384" width="9.140625" style="1"/>
  </cols>
  <sheetData>
    <row r="1" spans="1:8" ht="29.25" customHeight="1">
      <c r="A1" s="155"/>
      <c r="B1" s="452"/>
      <c r="C1" s="452"/>
      <c r="D1" s="452"/>
      <c r="E1" s="452"/>
      <c r="G1" s="156">
        <v>2023</v>
      </c>
      <c r="H1" s="157" t="s">
        <v>95</v>
      </c>
    </row>
    <row r="2" spans="1:8" ht="29.25" customHeight="1">
      <c r="A2" s="155" t="s">
        <v>14</v>
      </c>
      <c r="B2" s="452" t="s">
        <v>452</v>
      </c>
      <c r="C2" s="452"/>
      <c r="D2" s="452"/>
      <c r="E2" s="452"/>
      <c r="F2" s="158"/>
      <c r="G2" s="103">
        <v>37898491</v>
      </c>
      <c r="H2" s="157" t="s">
        <v>92</v>
      </c>
    </row>
    <row r="3" spans="1:8" ht="29.25" customHeight="1">
      <c r="A3" s="155" t="s">
        <v>15</v>
      </c>
      <c r="B3" s="452" t="s">
        <v>453</v>
      </c>
      <c r="C3" s="452"/>
      <c r="D3" s="452"/>
      <c r="E3" s="452"/>
      <c r="G3" s="103">
        <v>430</v>
      </c>
      <c r="H3" s="157" t="s">
        <v>91</v>
      </c>
    </row>
    <row r="4" spans="1:8" ht="29.25" customHeight="1">
      <c r="A4" s="155" t="s">
        <v>20</v>
      </c>
      <c r="B4" s="452" t="s">
        <v>454</v>
      </c>
      <c r="C4" s="452"/>
      <c r="D4" s="452"/>
      <c r="E4" s="452"/>
      <c r="F4" s="159"/>
      <c r="G4" s="104" t="s">
        <v>462</v>
      </c>
      <c r="H4" s="157" t="s">
        <v>90</v>
      </c>
    </row>
    <row r="5" spans="1:8" ht="29.25" customHeight="1">
      <c r="A5" s="155" t="s">
        <v>421</v>
      </c>
      <c r="B5" s="452" t="s">
        <v>455</v>
      </c>
      <c r="C5" s="452"/>
      <c r="D5" s="452"/>
      <c r="E5" s="452"/>
      <c r="F5" s="159"/>
      <c r="G5" s="103"/>
      <c r="H5" s="157" t="s">
        <v>9</v>
      </c>
    </row>
    <row r="6" spans="1:8" ht="29.25" customHeight="1">
      <c r="A6" s="155" t="s">
        <v>17</v>
      </c>
      <c r="B6" s="452" t="s">
        <v>456</v>
      </c>
      <c r="C6" s="452"/>
      <c r="D6" s="452"/>
      <c r="E6" s="452"/>
      <c r="F6" s="159"/>
      <c r="G6" s="103"/>
      <c r="H6" s="157" t="s">
        <v>8</v>
      </c>
    </row>
    <row r="7" spans="1:8" ht="29.25" customHeight="1">
      <c r="A7" s="155" t="s">
        <v>16</v>
      </c>
      <c r="B7" s="452" t="s">
        <v>457</v>
      </c>
      <c r="C7" s="452"/>
      <c r="D7" s="452"/>
      <c r="E7" s="452"/>
      <c r="F7" s="158"/>
      <c r="G7" s="103" t="s">
        <v>463</v>
      </c>
      <c r="H7" s="157" t="s">
        <v>10</v>
      </c>
    </row>
    <row r="8" spans="1:8" ht="29.25" customHeight="1">
      <c r="A8" s="155" t="s">
        <v>424</v>
      </c>
      <c r="B8" s="160" t="s">
        <v>458</v>
      </c>
      <c r="C8" s="160"/>
      <c r="D8" s="160"/>
      <c r="E8" s="161"/>
      <c r="F8" s="162"/>
      <c r="G8" s="163"/>
      <c r="H8" s="164"/>
    </row>
    <row r="9" spans="1:8" ht="29.25" customHeight="1">
      <c r="A9" s="155" t="s">
        <v>21</v>
      </c>
      <c r="B9" s="452" t="s">
        <v>453</v>
      </c>
      <c r="C9" s="452"/>
      <c r="D9" s="452"/>
      <c r="E9" s="452"/>
      <c r="F9" s="161"/>
      <c r="G9" s="165"/>
      <c r="H9" s="156"/>
    </row>
    <row r="10" spans="1:8" ht="29.25" customHeight="1">
      <c r="A10" s="155" t="s">
        <v>81</v>
      </c>
      <c r="B10" s="452">
        <v>144</v>
      </c>
      <c r="C10" s="452"/>
      <c r="D10" s="452"/>
      <c r="E10" s="452"/>
      <c r="F10" s="161"/>
      <c r="G10" s="166"/>
      <c r="H10" s="157"/>
    </row>
    <row r="11" spans="1:8" ht="29.25" customHeight="1">
      <c r="A11" s="155" t="s">
        <v>11</v>
      </c>
      <c r="B11" s="452" t="s">
        <v>459</v>
      </c>
      <c r="C11" s="452"/>
      <c r="D11" s="452"/>
      <c r="E11" s="452"/>
      <c r="F11" s="161"/>
      <c r="G11" s="166"/>
      <c r="H11" s="157"/>
    </row>
    <row r="12" spans="1:8" ht="29.25" customHeight="1">
      <c r="A12" s="155" t="s">
        <v>12</v>
      </c>
      <c r="B12" s="452" t="s">
        <v>461</v>
      </c>
      <c r="C12" s="452"/>
      <c r="D12" s="452"/>
      <c r="E12" s="452"/>
      <c r="F12" s="161"/>
      <c r="G12" s="166"/>
      <c r="H12" s="157"/>
    </row>
    <row r="13" spans="1:8" ht="29.25" customHeight="1">
      <c r="A13" s="155" t="s">
        <v>13</v>
      </c>
      <c r="B13" s="452" t="s">
        <v>460</v>
      </c>
      <c r="C13" s="452"/>
      <c r="D13" s="452"/>
      <c r="E13" s="452"/>
      <c r="F13" s="452"/>
      <c r="G13" s="166"/>
      <c r="H13" s="157"/>
    </row>
    <row r="14" spans="1:8" ht="19.5" customHeight="1">
      <c r="A14" s="167"/>
      <c r="B14" s="1"/>
      <c r="C14" s="1"/>
      <c r="D14" s="1"/>
      <c r="E14" s="1"/>
      <c r="F14" s="1"/>
      <c r="G14" s="1"/>
      <c r="H14" s="1"/>
    </row>
    <row r="15" spans="1:8" ht="30.75" customHeight="1">
      <c r="A15" s="453" t="s">
        <v>133</v>
      </c>
      <c r="B15" s="453"/>
      <c r="C15" s="453"/>
      <c r="D15" s="453"/>
      <c r="E15" s="453"/>
      <c r="F15" s="453"/>
      <c r="G15" s="453"/>
      <c r="H15" s="453"/>
    </row>
    <row r="16" spans="1:8" ht="38.25" customHeight="1">
      <c r="A16" s="453" t="s">
        <v>464</v>
      </c>
      <c r="B16" s="453"/>
      <c r="C16" s="453"/>
      <c r="D16" s="453"/>
      <c r="E16" s="453"/>
      <c r="F16" s="453"/>
      <c r="G16" s="453"/>
      <c r="H16" s="453"/>
    </row>
    <row r="17" spans="1:8" ht="20.25">
      <c r="A17" s="453" t="s">
        <v>581</v>
      </c>
      <c r="B17" s="453"/>
      <c r="C17" s="453"/>
      <c r="D17" s="453"/>
      <c r="E17" s="453"/>
      <c r="F17" s="453"/>
      <c r="G17" s="453"/>
      <c r="H17" s="453"/>
    </row>
    <row r="18" spans="1:8" ht="23.25" customHeight="1">
      <c r="A18" s="474"/>
      <c r="B18" s="474"/>
      <c r="C18" s="474"/>
      <c r="D18" s="474"/>
      <c r="E18" s="474"/>
      <c r="F18" s="474"/>
      <c r="G18" s="474"/>
      <c r="H18" s="474"/>
    </row>
    <row r="19" spans="1:8" ht="31.5" customHeight="1">
      <c r="A19" s="475" t="s">
        <v>119</v>
      </c>
      <c r="B19" s="475"/>
      <c r="C19" s="475"/>
      <c r="D19" s="475"/>
      <c r="E19" s="475"/>
      <c r="F19" s="475"/>
      <c r="G19" s="475"/>
      <c r="H19" s="475"/>
    </row>
    <row r="20" spans="1:8" ht="29.25" customHeight="1">
      <c r="B20" s="168"/>
      <c r="C20" s="168"/>
      <c r="D20" s="168"/>
      <c r="E20" s="168"/>
      <c r="F20" s="168"/>
      <c r="G20" s="168"/>
      <c r="H20" s="434" t="s">
        <v>348</v>
      </c>
    </row>
    <row r="21" spans="1:8" ht="43.5" customHeight="1">
      <c r="A21" s="473" t="s">
        <v>151</v>
      </c>
      <c r="B21" s="454" t="s">
        <v>18</v>
      </c>
      <c r="C21" s="454" t="s">
        <v>132</v>
      </c>
      <c r="D21" s="454"/>
      <c r="E21" s="455" t="s">
        <v>584</v>
      </c>
      <c r="F21" s="455"/>
      <c r="G21" s="455"/>
      <c r="H21" s="455"/>
    </row>
    <row r="22" spans="1:8" ht="51" customHeight="1">
      <c r="A22" s="473"/>
      <c r="B22" s="454"/>
      <c r="C22" s="421" t="s">
        <v>582</v>
      </c>
      <c r="D22" s="421" t="s">
        <v>583</v>
      </c>
      <c r="E22" s="23" t="s">
        <v>142</v>
      </c>
      <c r="F22" s="23" t="s">
        <v>138</v>
      </c>
      <c r="G22" s="23" t="s">
        <v>148</v>
      </c>
      <c r="H22" s="23" t="s">
        <v>149</v>
      </c>
    </row>
    <row r="23" spans="1:8" ht="28.5" customHeight="1" thickBot="1">
      <c r="A23" s="420">
        <v>1</v>
      </c>
      <c r="B23" s="421">
        <v>2</v>
      </c>
      <c r="C23" s="420">
        <v>3</v>
      </c>
      <c r="D23" s="421">
        <v>4</v>
      </c>
      <c r="E23" s="420">
        <v>5</v>
      </c>
      <c r="F23" s="421">
        <v>6</v>
      </c>
      <c r="G23" s="420">
        <v>7</v>
      </c>
      <c r="H23" s="421">
        <v>8</v>
      </c>
    </row>
    <row r="24" spans="1:8" s="20" customFormat="1" ht="33" customHeight="1" thickBot="1">
      <c r="A24" s="479" t="s">
        <v>75</v>
      </c>
      <c r="B24" s="480"/>
      <c r="C24" s="480"/>
      <c r="D24" s="480"/>
      <c r="E24" s="480"/>
      <c r="F24" s="480"/>
      <c r="G24" s="480"/>
      <c r="H24" s="481"/>
    </row>
    <row r="25" spans="1:8" s="20" customFormat="1" ht="30.75" customHeight="1">
      <c r="A25" s="169" t="s">
        <v>120</v>
      </c>
      <c r="B25" s="170">
        <v>1000</v>
      </c>
      <c r="C25" s="171">
        <f>'I. Фін результат'!C8</f>
        <v>32310</v>
      </c>
      <c r="D25" s="171">
        <f>'I. Фін результат'!D8</f>
        <v>36880</v>
      </c>
      <c r="E25" s="171">
        <f>'I. Фін результат'!E8</f>
        <v>43813</v>
      </c>
      <c r="F25" s="171">
        <f>'I. Фін результат'!F8</f>
        <v>36880</v>
      </c>
      <c r="G25" s="171">
        <f>F25-E25</f>
        <v>-6933</v>
      </c>
      <c r="H25" s="172">
        <f>(F25/E25)*100</f>
        <v>84.175929518636011</v>
      </c>
    </row>
    <row r="26" spans="1:8" s="20" customFormat="1" ht="30.75" customHeight="1">
      <c r="A26" s="169" t="s">
        <v>107</v>
      </c>
      <c r="B26" s="170">
        <v>1010</v>
      </c>
      <c r="C26" s="171">
        <f>'I. Фін результат'!C9</f>
        <v>-31551</v>
      </c>
      <c r="D26" s="171">
        <f>'I. Фін результат'!D9</f>
        <v>-36030</v>
      </c>
      <c r="E26" s="171">
        <f>'I. Фін результат'!E9</f>
        <v>-38982</v>
      </c>
      <c r="F26" s="171">
        <f>'I. Фін результат'!F9</f>
        <v>-36030</v>
      </c>
      <c r="G26" s="171">
        <f>F26-E26</f>
        <v>2952</v>
      </c>
      <c r="H26" s="172">
        <f t="shared" ref="H26:H58" si="0">(F26/E26)*100</f>
        <v>92.427274126519933</v>
      </c>
    </row>
    <row r="27" spans="1:8" s="20" customFormat="1" ht="29.25" customHeight="1">
      <c r="A27" s="173" t="s">
        <v>143</v>
      </c>
      <c r="B27" s="174">
        <v>1020</v>
      </c>
      <c r="C27" s="130">
        <f>SUM(C25:C26)</f>
        <v>759</v>
      </c>
      <c r="D27" s="130">
        <f t="shared" ref="D27:F27" si="1">SUM(D25:D26)</f>
        <v>850</v>
      </c>
      <c r="E27" s="130">
        <f t="shared" si="1"/>
        <v>4831</v>
      </c>
      <c r="F27" s="130">
        <f t="shared" si="1"/>
        <v>850</v>
      </c>
      <c r="G27" s="130">
        <f t="shared" ref="G27:G58" si="2">F27-E27</f>
        <v>-3981</v>
      </c>
      <c r="H27" s="175">
        <f t="shared" si="0"/>
        <v>17.594700890084869</v>
      </c>
    </row>
    <row r="28" spans="1:8" s="20" customFormat="1" ht="30.75" customHeight="1">
      <c r="A28" s="169" t="s">
        <v>349</v>
      </c>
      <c r="B28" s="170">
        <v>1030</v>
      </c>
      <c r="C28" s="171">
        <f>'I. Фін результат'!C19</f>
        <v>-3599</v>
      </c>
      <c r="D28" s="171">
        <f>'I. Фін результат'!D19</f>
        <v>-4571</v>
      </c>
      <c r="E28" s="171">
        <f>'I. Фін результат'!E19</f>
        <v>-5871</v>
      </c>
      <c r="F28" s="171">
        <f>'I. Фін результат'!F19</f>
        <v>-4571</v>
      </c>
      <c r="G28" s="171">
        <f t="shared" si="2"/>
        <v>1300</v>
      </c>
      <c r="H28" s="172">
        <f t="shared" si="0"/>
        <v>77.857264520524609</v>
      </c>
    </row>
    <row r="29" spans="1:8" s="20" customFormat="1" ht="30.75" customHeight="1">
      <c r="A29" s="169" t="s">
        <v>96</v>
      </c>
      <c r="B29" s="170">
        <v>1060</v>
      </c>
      <c r="C29" s="171">
        <f>'I. Фін результат'!C40</f>
        <v>-75</v>
      </c>
      <c r="D29" s="171">
        <f>'I. Фін результат'!D40</f>
        <v>-71</v>
      </c>
      <c r="E29" s="171">
        <f>'I. Фін результат'!E40</f>
        <v>-80</v>
      </c>
      <c r="F29" s="171">
        <f>'I. Фін результат'!F40</f>
        <v>-71</v>
      </c>
      <c r="G29" s="171">
        <f t="shared" si="2"/>
        <v>9</v>
      </c>
      <c r="H29" s="172">
        <f t="shared" si="0"/>
        <v>88.75</v>
      </c>
    </row>
    <row r="30" spans="1:8" s="20" customFormat="1" ht="30.75" customHeight="1">
      <c r="A30" s="169" t="s">
        <v>350</v>
      </c>
      <c r="B30" s="170">
        <v>1070</v>
      </c>
      <c r="C30" s="171">
        <f>'I. Фін результат'!C48</f>
        <v>2718</v>
      </c>
      <c r="D30" s="171">
        <f>'I. Фін результат'!D48</f>
        <v>5295</v>
      </c>
      <c r="E30" s="171">
        <f>'I. Фін результат'!E48</f>
        <v>1880</v>
      </c>
      <c r="F30" s="171">
        <f>'I. Фін результат'!F48</f>
        <v>5295</v>
      </c>
      <c r="G30" s="171">
        <f t="shared" si="2"/>
        <v>3415</v>
      </c>
      <c r="H30" s="172">
        <f t="shared" si="0"/>
        <v>281.64893617021278</v>
      </c>
    </row>
    <row r="31" spans="1:8" s="20" customFormat="1" ht="30.75" customHeight="1">
      <c r="A31" s="169" t="s">
        <v>27</v>
      </c>
      <c r="B31" s="170">
        <v>1080</v>
      </c>
      <c r="C31" s="171">
        <f>'I. Фін результат'!C52</f>
        <v>-963</v>
      </c>
      <c r="D31" s="171">
        <f>'I. Фін результат'!D52</f>
        <v>-2916</v>
      </c>
      <c r="E31" s="171">
        <f>'I. Фін результат'!E52</f>
        <v>-1000</v>
      </c>
      <c r="F31" s="171">
        <f>'I. Фін результат'!F52</f>
        <v>-2916</v>
      </c>
      <c r="G31" s="171">
        <f t="shared" si="2"/>
        <v>-1916</v>
      </c>
      <c r="H31" s="172">
        <f t="shared" si="0"/>
        <v>291.59999999999997</v>
      </c>
    </row>
    <row r="32" spans="1:8" s="20" customFormat="1" ht="29.25" customHeight="1">
      <c r="A32" s="173" t="s">
        <v>4</v>
      </c>
      <c r="B32" s="174">
        <v>1100</v>
      </c>
      <c r="C32" s="130">
        <f>SUM(C27,C28,C29,C30,C31)</f>
        <v>-1160</v>
      </c>
      <c r="D32" s="130">
        <f t="shared" ref="D32:F32" si="3">SUM(D27,D28,D29,D30,D31)</f>
        <v>-1413</v>
      </c>
      <c r="E32" s="130">
        <f t="shared" si="3"/>
        <v>-240</v>
      </c>
      <c r="F32" s="130">
        <f t="shared" si="3"/>
        <v>-1413</v>
      </c>
      <c r="G32" s="130">
        <f t="shared" si="2"/>
        <v>-1173</v>
      </c>
      <c r="H32" s="175">
        <f t="shared" si="0"/>
        <v>588.75</v>
      </c>
    </row>
    <row r="33" spans="1:8" s="20" customFormat="1" ht="26.25" customHeight="1">
      <c r="A33" s="176" t="s">
        <v>97</v>
      </c>
      <c r="B33" s="174">
        <v>1310</v>
      </c>
      <c r="C33" s="130">
        <f>'I. Фін результат'!C88</f>
        <v>1503</v>
      </c>
      <c r="D33" s="130">
        <f>'I. Фін результат'!D88</f>
        <v>1177</v>
      </c>
      <c r="E33" s="130">
        <f>'I. Фін результат'!E88</f>
        <v>2360</v>
      </c>
      <c r="F33" s="130">
        <f>'I. Фін результат'!F88</f>
        <v>1177</v>
      </c>
      <c r="G33" s="95">
        <f t="shared" si="2"/>
        <v>-1183</v>
      </c>
      <c r="H33" s="175">
        <f t="shared" si="0"/>
        <v>49.872881355932201</v>
      </c>
    </row>
    <row r="34" spans="1:8" s="20" customFormat="1" ht="29.25" customHeight="1">
      <c r="A34" s="173" t="s">
        <v>129</v>
      </c>
      <c r="B34" s="174">
        <v>5010</v>
      </c>
      <c r="C34" s="130">
        <f>(C33/C25)*100</f>
        <v>4.6518105849582172</v>
      </c>
      <c r="D34" s="130">
        <f>(D33/D25)*100</f>
        <v>3.1914316702819958</v>
      </c>
      <c r="E34" s="130">
        <f>(E33/E25)*100</f>
        <v>5.3865291123639105</v>
      </c>
      <c r="F34" s="130">
        <f>(F33/F25)*100</f>
        <v>3.1914316702819958</v>
      </c>
      <c r="G34" s="130">
        <f t="shared" si="2"/>
        <v>-2.1950974420819147</v>
      </c>
      <c r="H34" s="175">
        <f t="shared" si="0"/>
        <v>59.248388038163171</v>
      </c>
    </row>
    <row r="35" spans="1:8" s="20" customFormat="1" ht="30.75" customHeight="1">
      <c r="A35" s="169" t="s">
        <v>185</v>
      </c>
      <c r="B35" s="170">
        <v>1110</v>
      </c>
      <c r="C35" s="171">
        <f>'I. Фін результат'!C60</f>
        <v>536</v>
      </c>
      <c r="D35" s="171">
        <f>'I. Фін результат'!D60</f>
        <v>1511</v>
      </c>
      <c r="E35" s="171">
        <f>'I. Фін результат'!E60</f>
        <v>175</v>
      </c>
      <c r="F35" s="171">
        <f>'I. Фін результат'!F60</f>
        <v>1511</v>
      </c>
      <c r="G35" s="171">
        <f t="shared" si="2"/>
        <v>1336</v>
      </c>
      <c r="H35" s="172">
        <f t="shared" si="0"/>
        <v>863.42857142857133</v>
      </c>
    </row>
    <row r="36" spans="1:8" s="20" customFormat="1" ht="30.75" customHeight="1">
      <c r="A36" s="169" t="s">
        <v>186</v>
      </c>
      <c r="B36" s="170">
        <v>1120</v>
      </c>
      <c r="C36" s="171">
        <f>'I. Фін результат'!C61</f>
        <v>-25</v>
      </c>
      <c r="D36" s="171">
        <f>'I. Фін результат'!D61</f>
        <v>-8</v>
      </c>
      <c r="E36" s="171">
        <f>'I. Фін результат'!E61</f>
        <v>0</v>
      </c>
      <c r="F36" s="171">
        <f>'I. Фін результат'!F61</f>
        <v>-8</v>
      </c>
      <c r="G36" s="171">
        <f t="shared" si="2"/>
        <v>-8</v>
      </c>
      <c r="H36" s="177" t="e">
        <f t="shared" si="0"/>
        <v>#DIV/0!</v>
      </c>
    </row>
    <row r="37" spans="1:8" s="20" customFormat="1" ht="30.75" customHeight="1">
      <c r="A37" s="169" t="s">
        <v>187</v>
      </c>
      <c r="B37" s="170">
        <v>1130</v>
      </c>
      <c r="C37" s="178">
        <f>'I. Фін результат'!C62</f>
        <v>0</v>
      </c>
      <c r="D37" s="178">
        <f>'I. Фін результат'!D62</f>
        <v>0</v>
      </c>
      <c r="E37" s="178">
        <f>'I. Фін результат'!E62</f>
        <v>0</v>
      </c>
      <c r="F37" s="178">
        <f>'I. Фін результат'!F62</f>
        <v>0</v>
      </c>
      <c r="G37" s="178">
        <f t="shared" si="2"/>
        <v>0</v>
      </c>
      <c r="H37" s="177" t="e">
        <f t="shared" si="0"/>
        <v>#DIV/0!</v>
      </c>
    </row>
    <row r="38" spans="1:8" s="20" customFormat="1" ht="30.75" customHeight="1">
      <c r="A38" s="169" t="s">
        <v>188</v>
      </c>
      <c r="B38" s="170">
        <v>1140</v>
      </c>
      <c r="C38" s="171">
        <f>'I. Фін результат'!C63</f>
        <v>-335</v>
      </c>
      <c r="D38" s="171">
        <f>'I. Фін результат'!D63</f>
        <v>-253</v>
      </c>
      <c r="E38" s="171">
        <f>'I. Фін результат'!E63</f>
        <v>-215</v>
      </c>
      <c r="F38" s="171">
        <f>'I. Фін результат'!F63</f>
        <v>-253</v>
      </c>
      <c r="G38" s="130">
        <f t="shared" si="2"/>
        <v>-38</v>
      </c>
      <c r="H38" s="172">
        <f t="shared" si="0"/>
        <v>117.67441860465115</v>
      </c>
    </row>
    <row r="39" spans="1:8" s="20" customFormat="1" ht="30.75" customHeight="1">
      <c r="A39" s="169" t="s">
        <v>351</v>
      </c>
      <c r="B39" s="170">
        <v>1150</v>
      </c>
      <c r="C39" s="171">
        <f>'I. Фін результат'!C64</f>
        <v>298</v>
      </c>
      <c r="D39" s="171">
        <f>'I. Фін результат'!D64</f>
        <v>343</v>
      </c>
      <c r="E39" s="171">
        <f>'I. Фін результат'!E64</f>
        <v>280</v>
      </c>
      <c r="F39" s="171">
        <f>'I. Фін результат'!F64</f>
        <v>343</v>
      </c>
      <c r="G39" s="82">
        <f t="shared" si="2"/>
        <v>63</v>
      </c>
      <c r="H39" s="172">
        <f t="shared" si="0"/>
        <v>122.50000000000001</v>
      </c>
    </row>
    <row r="40" spans="1:8" s="20" customFormat="1" ht="30.75" customHeight="1">
      <c r="A40" s="169" t="s">
        <v>352</v>
      </c>
      <c r="B40" s="170">
        <v>1160</v>
      </c>
      <c r="C40" s="171">
        <f>'I. Фін результат'!C67</f>
        <v>0</v>
      </c>
      <c r="D40" s="171">
        <f>'I. Фін результат'!D67</f>
        <v>-406</v>
      </c>
      <c r="E40" s="171">
        <f>'I. Фін результат'!E67</f>
        <v>0</v>
      </c>
      <c r="F40" s="171">
        <f>'I. Фін результат'!F67</f>
        <v>-406</v>
      </c>
      <c r="G40" s="82">
        <f t="shared" si="2"/>
        <v>-406</v>
      </c>
      <c r="H40" s="177" t="e">
        <f t="shared" si="0"/>
        <v>#DIV/0!</v>
      </c>
    </row>
    <row r="41" spans="1:8" s="20" customFormat="1" ht="29.25" customHeight="1">
      <c r="A41" s="173" t="s">
        <v>74</v>
      </c>
      <c r="B41" s="174">
        <v>1170</v>
      </c>
      <c r="C41" s="130">
        <f>SUM(C32,C35:C39,C40)</f>
        <v>-686</v>
      </c>
      <c r="D41" s="130">
        <f>SUM(D32,D35:D39,D40)</f>
        <v>-226</v>
      </c>
      <c r="E41" s="130">
        <f>SUM(E32,E35:E39,E40)</f>
        <v>0</v>
      </c>
      <c r="F41" s="130">
        <f>SUM(F32,F35:F39,F40)</f>
        <v>-226</v>
      </c>
      <c r="G41" s="130">
        <f t="shared" si="2"/>
        <v>-226</v>
      </c>
      <c r="H41" s="175" t="e">
        <f t="shared" si="0"/>
        <v>#DIV/0!</v>
      </c>
    </row>
    <row r="42" spans="1:8" s="20" customFormat="1" ht="30.75" customHeight="1">
      <c r="A42" s="169" t="s">
        <v>195</v>
      </c>
      <c r="B42" s="170">
        <v>1180</v>
      </c>
      <c r="C42" s="171">
        <f>'I. Фін результат'!C71</f>
        <v>0</v>
      </c>
      <c r="D42" s="171">
        <f>'I. Фін результат'!D71</f>
        <v>0</v>
      </c>
      <c r="E42" s="171">
        <f>'I. Фін результат'!E71</f>
        <v>0</v>
      </c>
      <c r="F42" s="171">
        <f>'I. Фін результат'!F71</f>
        <v>0</v>
      </c>
      <c r="G42" s="82">
        <f t="shared" si="2"/>
        <v>0</v>
      </c>
      <c r="H42" s="172" t="e">
        <f t="shared" si="0"/>
        <v>#DIV/0!</v>
      </c>
    </row>
    <row r="43" spans="1:8" s="20" customFormat="1" ht="30.75" customHeight="1">
      <c r="A43" s="169" t="s">
        <v>196</v>
      </c>
      <c r="B43" s="170">
        <v>1181</v>
      </c>
      <c r="C43" s="178">
        <f>'I. Фін результат'!C72</f>
        <v>0</v>
      </c>
      <c r="D43" s="178">
        <f>'I. Фін результат'!D72</f>
        <v>0</v>
      </c>
      <c r="E43" s="178">
        <f>'I. Фін результат'!E72</f>
        <v>0</v>
      </c>
      <c r="F43" s="171">
        <f>'I. Фін результат'!F72</f>
        <v>0</v>
      </c>
      <c r="G43" s="179">
        <f t="shared" si="2"/>
        <v>0</v>
      </c>
      <c r="H43" s="177" t="e">
        <f t="shared" si="0"/>
        <v>#DIV/0!</v>
      </c>
    </row>
    <row r="44" spans="1:8" s="20" customFormat="1" ht="30.75" customHeight="1">
      <c r="A44" s="169" t="s">
        <v>197</v>
      </c>
      <c r="B44" s="170">
        <v>1190</v>
      </c>
      <c r="C44" s="178">
        <f>'I. Фін результат'!C73</f>
        <v>0</v>
      </c>
      <c r="D44" s="178">
        <f>'I. Фін результат'!D73</f>
        <v>0</v>
      </c>
      <c r="E44" s="178">
        <f>'I. Фін результат'!E73</f>
        <v>0</v>
      </c>
      <c r="F44" s="171">
        <f>'I. Фін результат'!F73</f>
        <v>0</v>
      </c>
      <c r="G44" s="179">
        <f t="shared" si="2"/>
        <v>0</v>
      </c>
      <c r="H44" s="177" t="e">
        <f t="shared" si="0"/>
        <v>#DIV/0!</v>
      </c>
    </row>
    <row r="45" spans="1:8" s="20" customFormat="1" ht="30.75" customHeight="1">
      <c r="A45" s="169" t="s">
        <v>198</v>
      </c>
      <c r="B45" s="170">
        <v>1191</v>
      </c>
      <c r="C45" s="172" t="str">
        <f>'I. Фін результат'!C74</f>
        <v>(    )</v>
      </c>
      <c r="D45" s="172" t="str">
        <f>'I. Фін результат'!D74</f>
        <v>(    )</v>
      </c>
      <c r="E45" s="172" t="str">
        <f>'I. Фін результат'!E74</f>
        <v>(    )</v>
      </c>
      <c r="F45" s="180" t="str">
        <f>'I. Фін результат'!F74</f>
        <v>(    )</v>
      </c>
      <c r="G45" s="177" t="e">
        <f t="shared" si="2"/>
        <v>#VALUE!</v>
      </c>
      <c r="H45" s="177" t="e">
        <f t="shared" si="0"/>
        <v>#VALUE!</v>
      </c>
    </row>
    <row r="46" spans="1:8" s="20" customFormat="1" ht="29.25" customHeight="1">
      <c r="A46" s="173" t="s">
        <v>229</v>
      </c>
      <c r="B46" s="174">
        <v>1200</v>
      </c>
      <c r="C46" s="130">
        <f>SUM(C41:C45)</f>
        <v>-686</v>
      </c>
      <c r="D46" s="130">
        <f>SUM(D41:D45)</f>
        <v>-226</v>
      </c>
      <c r="E46" s="130">
        <f>SUM(E41:E45)</f>
        <v>0</v>
      </c>
      <c r="F46" s="130">
        <f>SUM(F41:F45)</f>
        <v>-226</v>
      </c>
      <c r="G46" s="130">
        <f t="shared" si="2"/>
        <v>-226</v>
      </c>
      <c r="H46" s="175" t="e">
        <f t="shared" si="0"/>
        <v>#DIV/0!</v>
      </c>
    </row>
    <row r="47" spans="1:8" s="20" customFormat="1" ht="30.75" customHeight="1">
      <c r="A47" s="169" t="s">
        <v>316</v>
      </c>
      <c r="B47" s="170">
        <v>1201</v>
      </c>
      <c r="C47" s="171">
        <f>'I. Фін результат'!C76</f>
        <v>0</v>
      </c>
      <c r="D47" s="171">
        <f>'I. Фін результат'!D76</f>
        <v>0</v>
      </c>
      <c r="E47" s="171">
        <f>'I. Фін результат'!E76</f>
        <v>0</v>
      </c>
      <c r="F47" s="171">
        <f>'I. Фін результат'!F76</f>
        <v>0</v>
      </c>
      <c r="G47" s="82">
        <f t="shared" si="2"/>
        <v>0</v>
      </c>
      <c r="H47" s="172" t="e">
        <f t="shared" si="0"/>
        <v>#DIV/0!</v>
      </c>
    </row>
    <row r="48" spans="1:8" s="20" customFormat="1" ht="30.75" customHeight="1">
      <c r="A48" s="169" t="s">
        <v>317</v>
      </c>
      <c r="B48" s="170">
        <v>1202</v>
      </c>
      <c r="C48" s="180">
        <f>'I. Фін результат'!C77</f>
        <v>-686</v>
      </c>
      <c r="D48" s="180">
        <f>'I. Фін результат'!D77</f>
        <v>-226</v>
      </c>
      <c r="E48" s="180" t="str">
        <f>'I. Фін результат'!E77</f>
        <v>(    )</v>
      </c>
      <c r="F48" s="172">
        <f>'I. Фін результат'!F77</f>
        <v>-226</v>
      </c>
      <c r="G48" s="177" t="e">
        <f t="shared" si="2"/>
        <v>#VALUE!</v>
      </c>
      <c r="H48" s="177" t="e">
        <f t="shared" si="0"/>
        <v>#VALUE!</v>
      </c>
    </row>
    <row r="49" spans="1:8" s="20" customFormat="1" ht="29.25" customHeight="1">
      <c r="A49" s="173" t="s">
        <v>19</v>
      </c>
      <c r="B49" s="174">
        <v>1210</v>
      </c>
      <c r="C49" s="130">
        <f>SUM(C25,C30,C35,C37,C39,C43,C44)</f>
        <v>35862</v>
      </c>
      <c r="D49" s="130">
        <f>SUM(D25,D30,D35,D37,D39,D43,D44)</f>
        <v>44029</v>
      </c>
      <c r="E49" s="130">
        <f>SUM(E25,E30,E35,E37,E39,E43,E44)</f>
        <v>46148</v>
      </c>
      <c r="F49" s="130">
        <f>SUM(F25,F30,F35,F37,F39,F43,F44)</f>
        <v>44029</v>
      </c>
      <c r="G49" s="130">
        <f t="shared" si="2"/>
        <v>-2119</v>
      </c>
      <c r="H49" s="175">
        <f t="shared" si="0"/>
        <v>95.408251711883509</v>
      </c>
    </row>
    <row r="50" spans="1:8" s="20" customFormat="1" ht="29.25" customHeight="1">
      <c r="A50" s="173" t="s">
        <v>86</v>
      </c>
      <c r="B50" s="174">
        <v>1220</v>
      </c>
      <c r="C50" s="130">
        <f>SUM(C26,C28,C29,C31,C36,C38,C40,C42,C45)</f>
        <v>-36548</v>
      </c>
      <c r="D50" s="130">
        <f>SUM(D26,D28,D29,D31,D36,D38,D40,D42,D45)</f>
        <v>-44255</v>
      </c>
      <c r="E50" s="130">
        <f>SUM(E26,E28,E29,E31,E36,E38,E40,E42,E45)</f>
        <v>-46148</v>
      </c>
      <c r="F50" s="130">
        <f>SUM(F26,F28,F29,F31,F36,F38,F40,F42,F45)</f>
        <v>-44255</v>
      </c>
      <c r="G50" s="130">
        <f t="shared" si="2"/>
        <v>1893</v>
      </c>
      <c r="H50" s="175">
        <f t="shared" si="0"/>
        <v>95.897980410852043</v>
      </c>
    </row>
    <row r="51" spans="1:8" s="20" customFormat="1" ht="30.75" customHeight="1">
      <c r="A51" s="169" t="s">
        <v>141</v>
      </c>
      <c r="B51" s="170">
        <v>1230</v>
      </c>
      <c r="C51" s="178">
        <f>'I. Фін результат'!C80</f>
        <v>0</v>
      </c>
      <c r="D51" s="178">
        <f>'I. Фін результат'!D80</f>
        <v>0</v>
      </c>
      <c r="E51" s="178">
        <f>'I. Фін результат'!E80</f>
        <v>0</v>
      </c>
      <c r="F51" s="171">
        <f>'I. Фін результат'!F80</f>
        <v>0</v>
      </c>
      <c r="G51" s="171">
        <f t="shared" si="2"/>
        <v>0</v>
      </c>
      <c r="H51" s="177" t="e">
        <f t="shared" si="0"/>
        <v>#DIV/0!</v>
      </c>
    </row>
    <row r="52" spans="1:8" s="20" customFormat="1" ht="29.25" customHeight="1">
      <c r="A52" s="173" t="s">
        <v>131</v>
      </c>
      <c r="B52" s="174"/>
      <c r="C52" s="181"/>
      <c r="D52" s="181"/>
      <c r="E52" s="181"/>
      <c r="F52" s="130"/>
      <c r="G52" s="130">
        <f t="shared" si="2"/>
        <v>0</v>
      </c>
      <c r="H52" s="182" t="e">
        <f t="shared" si="0"/>
        <v>#DIV/0!</v>
      </c>
    </row>
    <row r="53" spans="1:8" s="20" customFormat="1" ht="31.5" customHeight="1">
      <c r="A53" s="169" t="s">
        <v>440</v>
      </c>
      <c r="B53" s="170">
        <v>1400</v>
      </c>
      <c r="C53" s="171">
        <f>'I. Фін результат'!C90</f>
        <v>8157</v>
      </c>
      <c r="D53" s="171">
        <f>'I. Фін результат'!D90</f>
        <v>11408</v>
      </c>
      <c r="E53" s="171">
        <f>'I. Фін результат'!E90</f>
        <v>11840</v>
      </c>
      <c r="F53" s="171">
        <f>'I. Фін результат'!F90</f>
        <v>11408</v>
      </c>
      <c r="G53" s="171">
        <f t="shared" si="2"/>
        <v>-432</v>
      </c>
      <c r="H53" s="183">
        <f t="shared" si="0"/>
        <v>96.351351351351354</v>
      </c>
    </row>
    <row r="54" spans="1:8" s="20" customFormat="1" ht="30.75" customHeight="1">
      <c r="A54" s="169" t="s">
        <v>5</v>
      </c>
      <c r="B54" s="170">
        <v>1410</v>
      </c>
      <c r="C54" s="171">
        <f>'I. Фін результат'!C91</f>
        <v>18738</v>
      </c>
      <c r="D54" s="171">
        <f>'I. Фін результат'!D91</f>
        <v>21701</v>
      </c>
      <c r="E54" s="171">
        <f>'I. Фін результат'!E91</f>
        <v>24465</v>
      </c>
      <c r="F54" s="171">
        <f>'I. Фін результат'!F91</f>
        <v>21701</v>
      </c>
      <c r="G54" s="171">
        <f t="shared" si="2"/>
        <v>-2764</v>
      </c>
      <c r="H54" s="183">
        <f t="shared" si="0"/>
        <v>88.702227672184748</v>
      </c>
    </row>
    <row r="55" spans="1:8" s="20" customFormat="1" ht="35.25" customHeight="1">
      <c r="A55" s="169" t="s">
        <v>6</v>
      </c>
      <c r="B55" s="170">
        <v>1420</v>
      </c>
      <c r="C55" s="171">
        <f>'I. Фін результат'!C92</f>
        <v>3876</v>
      </c>
      <c r="D55" s="171">
        <f>'I. Фін результат'!D92</f>
        <v>4440</v>
      </c>
      <c r="E55" s="171">
        <f>'I. Фін результат'!E92</f>
        <v>5190</v>
      </c>
      <c r="F55" s="171">
        <f>'I. Фін результат'!F92</f>
        <v>4440</v>
      </c>
      <c r="G55" s="171">
        <f t="shared" si="2"/>
        <v>-750</v>
      </c>
      <c r="H55" s="183">
        <f t="shared" si="0"/>
        <v>85.549132947976886</v>
      </c>
    </row>
    <row r="56" spans="1:8" s="20" customFormat="1" ht="34.5" customHeight="1">
      <c r="A56" s="169" t="s">
        <v>7</v>
      </c>
      <c r="B56" s="170">
        <v>1430</v>
      </c>
      <c r="C56" s="171">
        <f>'I. Фін результат'!C93</f>
        <v>2663</v>
      </c>
      <c r="D56" s="171">
        <f>'I. Фін результат'!D93</f>
        <v>2590</v>
      </c>
      <c r="E56" s="171">
        <f>'I. Фін результат'!E93</f>
        <v>2600</v>
      </c>
      <c r="F56" s="171">
        <f>'I. Фін результат'!F93</f>
        <v>2590</v>
      </c>
      <c r="G56" s="171">
        <f t="shared" si="2"/>
        <v>-10</v>
      </c>
      <c r="H56" s="183">
        <f t="shared" si="0"/>
        <v>99.615384615384613</v>
      </c>
    </row>
    <row r="57" spans="1:8" s="20" customFormat="1" ht="33" customHeight="1">
      <c r="A57" s="169" t="s">
        <v>27</v>
      </c>
      <c r="B57" s="170">
        <v>1440</v>
      </c>
      <c r="C57" s="171">
        <f>'I. Фін результат'!C94</f>
        <v>2754</v>
      </c>
      <c r="D57" s="171">
        <f>'I. Фін результат'!D94</f>
        <v>3449</v>
      </c>
      <c r="E57" s="171">
        <f>'I. Фін результат'!E94</f>
        <v>1838</v>
      </c>
      <c r="F57" s="171">
        <f>'I. Фін результат'!F94</f>
        <v>3449</v>
      </c>
      <c r="G57" s="171">
        <f t="shared" si="2"/>
        <v>1611</v>
      </c>
      <c r="H57" s="183">
        <f t="shared" si="0"/>
        <v>187.64961915125136</v>
      </c>
    </row>
    <row r="58" spans="1:8" s="20" customFormat="1" ht="33.75" customHeight="1" thickBot="1">
      <c r="A58" s="173" t="s">
        <v>50</v>
      </c>
      <c r="B58" s="174">
        <v>1450</v>
      </c>
      <c r="C58" s="130">
        <f>SUM(C53,C54,C55,C56,C57)</f>
        <v>36188</v>
      </c>
      <c r="D58" s="130">
        <f>SUM(D53,D54,D55,D56,D57)</f>
        <v>43588</v>
      </c>
      <c r="E58" s="130">
        <f>SUM(E53,E54,E55,E56,E57)</f>
        <v>45933</v>
      </c>
      <c r="F58" s="130">
        <f>SUM(F53,F54,F55,F56,F57)</f>
        <v>43588</v>
      </c>
      <c r="G58" s="130">
        <f t="shared" si="2"/>
        <v>-2345</v>
      </c>
      <c r="H58" s="184">
        <f t="shared" si="0"/>
        <v>94.894737987938953</v>
      </c>
    </row>
    <row r="59" spans="1:8" s="20" customFormat="1" ht="33.75" customHeight="1" thickBot="1">
      <c r="A59" s="464" t="s">
        <v>100</v>
      </c>
      <c r="B59" s="465"/>
      <c r="C59" s="465"/>
      <c r="D59" s="465"/>
      <c r="E59" s="465"/>
      <c r="F59" s="465"/>
      <c r="G59" s="465"/>
      <c r="H59" s="466"/>
    </row>
    <row r="60" spans="1:8" s="20" customFormat="1" ht="37.5" customHeight="1">
      <c r="A60" s="476" t="s">
        <v>353</v>
      </c>
      <c r="B60" s="477"/>
      <c r="C60" s="477"/>
      <c r="D60" s="477"/>
      <c r="E60" s="477"/>
      <c r="F60" s="477"/>
      <c r="G60" s="477"/>
      <c r="H60" s="478"/>
    </row>
    <row r="61" spans="1:8" s="20" customFormat="1" ht="50.25" customHeight="1">
      <c r="A61" s="185" t="s">
        <v>361</v>
      </c>
      <c r="B61" s="186">
        <v>2110</v>
      </c>
      <c r="C61" s="82">
        <f>'ІІ. Розр. з бюджетом'!C19</f>
        <v>1346</v>
      </c>
      <c r="D61" s="82">
        <f>'ІІ. Розр. з бюджетом'!D19</f>
        <v>1558</v>
      </c>
      <c r="E61" s="82">
        <f>'ІІ. Розр. з бюджетом'!E19</f>
        <v>1707</v>
      </c>
      <c r="F61" s="80">
        <f>'ІІ. Розр. з бюджетом'!F19</f>
        <v>1558</v>
      </c>
      <c r="G61" s="80">
        <f t="shared" ref="G61:G64" si="4">F61-E61</f>
        <v>-149</v>
      </c>
      <c r="H61" s="172">
        <f t="shared" ref="H61:H91" si="5">(F61/E61)*100</f>
        <v>91.271236086701819</v>
      </c>
    </row>
    <row r="62" spans="1:8" s="20" customFormat="1" ht="51" customHeight="1">
      <c r="A62" s="185" t="s">
        <v>355</v>
      </c>
      <c r="B62" s="187">
        <v>2120</v>
      </c>
      <c r="C62" s="90">
        <f>'ІІ. Розр. з бюджетом'!C27</f>
        <v>3427</v>
      </c>
      <c r="D62" s="90">
        <f>'ІІ. Розр. з бюджетом'!D27</f>
        <v>3963</v>
      </c>
      <c r="E62" s="90">
        <f>'ІІ. Розр. з бюджетом'!E27</f>
        <v>4456</v>
      </c>
      <c r="F62" s="171">
        <f>'ІІ. Розр. з бюджетом'!F27</f>
        <v>3963</v>
      </c>
      <c r="G62" s="80">
        <f t="shared" si="4"/>
        <v>-493</v>
      </c>
      <c r="H62" s="172">
        <f t="shared" si="5"/>
        <v>88.936265709156189</v>
      </c>
    </row>
    <row r="63" spans="1:8" s="20" customFormat="1" ht="36.75" customHeight="1">
      <c r="A63" s="185" t="s">
        <v>356</v>
      </c>
      <c r="B63" s="187">
        <v>2130</v>
      </c>
      <c r="C63" s="90">
        <f>'ІІ. Розр. з бюджетом'!C36</f>
        <v>3876</v>
      </c>
      <c r="D63" s="90">
        <f>'ІІ. Розр. з бюджетом'!D36</f>
        <v>4440</v>
      </c>
      <c r="E63" s="90">
        <f>'ІІ. Розр. з бюджетом'!E36</f>
        <v>5190</v>
      </c>
      <c r="F63" s="171">
        <f>'ІІ. Розр. з бюджетом'!F36</f>
        <v>4440</v>
      </c>
      <c r="G63" s="80">
        <f t="shared" si="4"/>
        <v>-750</v>
      </c>
      <c r="H63" s="172">
        <f t="shared" si="5"/>
        <v>85.549132947976886</v>
      </c>
    </row>
    <row r="64" spans="1:8" s="20" customFormat="1" ht="33" customHeight="1" thickBot="1">
      <c r="A64" s="176" t="s">
        <v>405</v>
      </c>
      <c r="B64" s="174">
        <v>2200</v>
      </c>
      <c r="C64" s="91">
        <f>'ІІ. Розр. з бюджетом'!C43</f>
        <v>8649</v>
      </c>
      <c r="D64" s="91">
        <f>'ІІ. Розр. з бюджетом'!D43</f>
        <v>9961</v>
      </c>
      <c r="E64" s="91">
        <f>'ІІ. Розр. з бюджетом'!E43</f>
        <v>11353</v>
      </c>
      <c r="F64" s="188">
        <f>'ІІ. Розр. з бюджетом'!F43</f>
        <v>9961</v>
      </c>
      <c r="G64" s="95">
        <f t="shared" si="4"/>
        <v>-1392</v>
      </c>
      <c r="H64" s="175">
        <f t="shared" si="5"/>
        <v>87.738923632520041</v>
      </c>
    </row>
    <row r="65" spans="1:8" s="20" customFormat="1" ht="33" customHeight="1" thickBot="1">
      <c r="A65" s="464" t="s">
        <v>236</v>
      </c>
      <c r="B65" s="465"/>
      <c r="C65" s="465"/>
      <c r="D65" s="465"/>
      <c r="E65" s="465"/>
      <c r="F65" s="465"/>
      <c r="G65" s="465"/>
      <c r="H65" s="466"/>
    </row>
    <row r="66" spans="1:8" s="20" customFormat="1" ht="37.5" customHeight="1">
      <c r="A66" s="189" t="s">
        <v>233</v>
      </c>
      <c r="B66" s="190">
        <v>3405</v>
      </c>
      <c r="C66" s="91">
        <f>'ІІІ. Рух грош. коштів'!C66</f>
        <v>515</v>
      </c>
      <c r="D66" s="91">
        <f>'ІІІ. Рух грош. коштів'!D66</f>
        <v>182</v>
      </c>
      <c r="E66" s="91">
        <f>'ІІІ. Рух грош. коштів'!E66</f>
        <v>463</v>
      </c>
      <c r="F66" s="91">
        <f>'ІІІ. Рух грош. коштів'!F66</f>
        <v>182</v>
      </c>
      <c r="G66" s="130">
        <f t="shared" ref="G66:G72" si="6">F66-E66</f>
        <v>-281</v>
      </c>
      <c r="H66" s="184">
        <f t="shared" si="5"/>
        <v>39.30885529157667</v>
      </c>
    </row>
    <row r="67" spans="1:8" s="20" customFormat="1" ht="33" customHeight="1">
      <c r="A67" s="191" t="s">
        <v>279</v>
      </c>
      <c r="B67" s="192">
        <v>3030</v>
      </c>
      <c r="C67" s="90">
        <f>'ІІІ. Рух грош. коштів'!C12</f>
        <v>1500</v>
      </c>
      <c r="D67" s="90">
        <f>'ІІІ. Рух грош. коштів'!D12</f>
        <v>960</v>
      </c>
      <c r="E67" s="90">
        <f>'ІІІ. Рух грош. коштів'!E12</f>
        <v>960</v>
      </c>
      <c r="F67" s="90">
        <f>'ІІІ. Рух грош. коштів'!F12</f>
        <v>960</v>
      </c>
      <c r="G67" s="82">
        <f t="shared" si="6"/>
        <v>0</v>
      </c>
      <c r="H67" s="183"/>
    </row>
    <row r="68" spans="1:8" s="20" customFormat="1" ht="33" customHeight="1">
      <c r="A68" s="191" t="s">
        <v>227</v>
      </c>
      <c r="B68" s="192">
        <v>3195</v>
      </c>
      <c r="C68" s="90">
        <f>'ІІІ. Рух грош. коштів'!C34</f>
        <v>2168</v>
      </c>
      <c r="D68" s="90">
        <f>'ІІІ. Рух грош. коштів'!D34</f>
        <v>2124</v>
      </c>
      <c r="E68" s="90">
        <f>'ІІІ. Рух грош. коштів'!E34</f>
        <v>2108</v>
      </c>
      <c r="F68" s="90">
        <f>'ІІІ. Рух грош. коштів'!F34</f>
        <v>2124</v>
      </c>
      <c r="G68" s="82">
        <f t="shared" si="6"/>
        <v>16</v>
      </c>
      <c r="H68" s="183">
        <f>(F68/E68)*100</f>
        <v>100.75901328273244</v>
      </c>
    </row>
    <row r="69" spans="1:8" s="20" customFormat="1" ht="33" customHeight="1">
      <c r="A69" s="191" t="s">
        <v>101</v>
      </c>
      <c r="B69" s="192">
        <v>3295</v>
      </c>
      <c r="C69" s="90">
        <f>'ІІІ. Рух грош. коштів'!C52</f>
        <v>-870</v>
      </c>
      <c r="D69" s="90">
        <f>'ІІІ. Рух грош. коштів'!D52</f>
        <v>-893</v>
      </c>
      <c r="E69" s="90">
        <f>'ІІІ. Рух грош. коштів'!E52</f>
        <v>-200</v>
      </c>
      <c r="F69" s="90">
        <f>'ІІІ. Рух грош. коштів'!F52</f>
        <v>-893</v>
      </c>
      <c r="G69" s="82">
        <f t="shared" si="6"/>
        <v>-693</v>
      </c>
      <c r="H69" s="183">
        <f t="shared" ref="H69:H70" si="7">(F69/E69)*100</f>
        <v>446.5</v>
      </c>
    </row>
    <row r="70" spans="1:8" s="20" customFormat="1" ht="33" customHeight="1">
      <c r="A70" s="191" t="s">
        <v>235</v>
      </c>
      <c r="B70" s="192">
        <v>3395</v>
      </c>
      <c r="C70" s="90">
        <f>'ІІІ. Рух грош. коштів'!C64</f>
        <v>-1631</v>
      </c>
      <c r="D70" s="90">
        <f>'ІІІ. Рух грош. коштів'!D64</f>
        <v>-1230</v>
      </c>
      <c r="E70" s="90">
        <f>'ІІІ. Рух грош. коштів'!E64</f>
        <v>-1761</v>
      </c>
      <c r="F70" s="90">
        <f>'ІІІ. Рух грош. коштів'!F64</f>
        <v>-1230</v>
      </c>
      <c r="G70" s="82">
        <f t="shared" si="6"/>
        <v>531</v>
      </c>
      <c r="H70" s="183">
        <f t="shared" si="7"/>
        <v>69.846678023850089</v>
      </c>
    </row>
    <row r="71" spans="1:8" s="20" customFormat="1" ht="33" customHeight="1">
      <c r="A71" s="191" t="s">
        <v>104</v>
      </c>
      <c r="B71" s="192">
        <v>3410</v>
      </c>
      <c r="C71" s="90">
        <f>'ІІІ. Рух грош. коштів'!C67</f>
        <v>0</v>
      </c>
      <c r="D71" s="90">
        <f>'ІІІ. Рух грош. коштів'!D67</f>
        <v>0</v>
      </c>
      <c r="E71" s="90">
        <f>'ІІІ. Рух грош. коштів'!E67</f>
        <v>0</v>
      </c>
      <c r="F71" s="90">
        <f>'ІІІ. Рух грош. коштів'!F67</f>
        <v>0</v>
      </c>
      <c r="G71" s="82">
        <f t="shared" si="6"/>
        <v>0</v>
      </c>
      <c r="H71" s="183"/>
    </row>
    <row r="72" spans="1:8" s="20" customFormat="1" ht="37.5" customHeight="1" thickBot="1">
      <c r="A72" s="189" t="s">
        <v>234</v>
      </c>
      <c r="B72" s="190">
        <v>3415</v>
      </c>
      <c r="C72" s="91">
        <f>SUM(C66,C68:C71)</f>
        <v>182</v>
      </c>
      <c r="D72" s="91">
        <f>SUM(D66,D68:D71)</f>
        <v>183</v>
      </c>
      <c r="E72" s="91">
        <f>SUM(E66,E68:E71)</f>
        <v>610</v>
      </c>
      <c r="F72" s="91">
        <f>SUM(F66,F68:F71)</f>
        <v>183</v>
      </c>
      <c r="G72" s="130">
        <f t="shared" si="6"/>
        <v>-427</v>
      </c>
      <c r="H72" s="184">
        <f t="shared" si="5"/>
        <v>30</v>
      </c>
    </row>
    <row r="73" spans="1:8" s="20" customFormat="1" ht="33" customHeight="1">
      <c r="A73" s="467" t="s">
        <v>237</v>
      </c>
      <c r="B73" s="468"/>
      <c r="C73" s="468"/>
      <c r="D73" s="468"/>
      <c r="E73" s="468"/>
      <c r="F73" s="468"/>
      <c r="G73" s="468"/>
      <c r="H73" s="469"/>
    </row>
    <row r="74" spans="1:8" s="20" customFormat="1" ht="27.75" customHeight="1">
      <c r="A74" s="176" t="s">
        <v>189</v>
      </c>
      <c r="B74" s="193">
        <v>4000</v>
      </c>
      <c r="C74" s="130">
        <f>SUM(C75:C80)</f>
        <v>870</v>
      </c>
      <c r="D74" s="130">
        <f>SUM(D75:D80)</f>
        <v>893</v>
      </c>
      <c r="E74" s="130">
        <f>SUM(E75:E80)</f>
        <v>200</v>
      </c>
      <c r="F74" s="130">
        <f>SUM(F75:F80)</f>
        <v>893</v>
      </c>
      <c r="G74" s="130">
        <f t="shared" ref="G74:G80" si="8">F74-E74</f>
        <v>693</v>
      </c>
      <c r="H74" s="194">
        <f t="shared" si="5"/>
        <v>446.5</v>
      </c>
    </row>
    <row r="75" spans="1:8" s="20" customFormat="1" ht="33" customHeight="1">
      <c r="A75" s="191" t="s">
        <v>1</v>
      </c>
      <c r="B75" s="190" t="s">
        <v>126</v>
      </c>
      <c r="C75" s="82">
        <f>'IV. Кап. інвестиції'!C8</f>
        <v>0</v>
      </c>
      <c r="D75" s="82">
        <f>'IV. Кап. інвестиції'!D8</f>
        <v>0</v>
      </c>
      <c r="E75" s="82">
        <f>'IV. Кап. інвестиції'!E8</f>
        <v>0</v>
      </c>
      <c r="F75" s="82">
        <f>'IV. Кап. інвестиції'!F8</f>
        <v>0</v>
      </c>
      <c r="G75" s="130">
        <f t="shared" si="8"/>
        <v>0</v>
      </c>
      <c r="H75" s="195"/>
    </row>
    <row r="76" spans="1:8" s="20" customFormat="1" ht="33" customHeight="1">
      <c r="A76" s="191" t="s">
        <v>2</v>
      </c>
      <c r="B76" s="190">
        <v>4020</v>
      </c>
      <c r="C76" s="82">
        <f>'IV. Кап. інвестиції'!C9</f>
        <v>266</v>
      </c>
      <c r="D76" s="82">
        <f>'IV. Кап. інвестиції'!D9</f>
        <v>297</v>
      </c>
      <c r="E76" s="82">
        <f>'IV. Кап. інвестиції'!E9</f>
        <v>0</v>
      </c>
      <c r="F76" s="82">
        <f>'IV. Кап. інвестиції'!F9</f>
        <v>297</v>
      </c>
      <c r="G76" s="82">
        <f t="shared" si="8"/>
        <v>297</v>
      </c>
      <c r="H76" s="195" t="e">
        <f t="shared" si="5"/>
        <v>#DIV/0!</v>
      </c>
    </row>
    <row r="77" spans="1:8" s="20" customFormat="1" ht="50.25" customHeight="1">
      <c r="A77" s="191" t="s">
        <v>28</v>
      </c>
      <c r="B77" s="190">
        <v>4030</v>
      </c>
      <c r="C77" s="82">
        <f>'IV. Кап. інвестиції'!C10</f>
        <v>101</v>
      </c>
      <c r="D77" s="82">
        <f>'IV. Кап. інвестиції'!D10</f>
        <v>92</v>
      </c>
      <c r="E77" s="82">
        <f>'IV. Кап. інвестиції'!E10</f>
        <v>200</v>
      </c>
      <c r="F77" s="82">
        <f>'IV. Кап. інвестиції'!F10</f>
        <v>92</v>
      </c>
      <c r="G77" s="82">
        <f t="shared" si="8"/>
        <v>-108</v>
      </c>
      <c r="H77" s="195">
        <f t="shared" si="5"/>
        <v>46</v>
      </c>
    </row>
    <row r="78" spans="1:8" s="20" customFormat="1" ht="33" customHeight="1">
      <c r="A78" s="191" t="s">
        <v>3</v>
      </c>
      <c r="B78" s="190">
        <v>4040</v>
      </c>
      <c r="C78" s="82">
        <f>'IV. Кап. інвестиції'!C11</f>
        <v>50</v>
      </c>
      <c r="D78" s="82">
        <f>'IV. Кап. інвестиції'!D11</f>
        <v>10</v>
      </c>
      <c r="E78" s="82">
        <f>'IV. Кап. інвестиції'!E11</f>
        <v>0</v>
      </c>
      <c r="F78" s="82">
        <f>'IV. Кап. інвестиції'!F11</f>
        <v>10</v>
      </c>
      <c r="G78" s="82">
        <f t="shared" si="8"/>
        <v>10</v>
      </c>
      <c r="H78" s="195"/>
    </row>
    <row r="79" spans="1:8" s="20" customFormat="1" ht="51.75" customHeight="1">
      <c r="A79" s="191" t="s">
        <v>60</v>
      </c>
      <c r="B79" s="190">
        <v>4050</v>
      </c>
      <c r="C79" s="82">
        <f>'IV. Кап. інвестиції'!C12</f>
        <v>453</v>
      </c>
      <c r="D79" s="82">
        <f>'IV. Кап. інвестиції'!D12</f>
        <v>494</v>
      </c>
      <c r="E79" s="82">
        <f>'IV. Кап. інвестиції'!E12</f>
        <v>0</v>
      </c>
      <c r="F79" s="82">
        <f>'IV. Кап. інвестиції'!F12</f>
        <v>494</v>
      </c>
      <c r="G79" s="82">
        <f t="shared" si="8"/>
        <v>494</v>
      </c>
      <c r="H79" s="196" t="e">
        <f t="shared" si="5"/>
        <v>#DIV/0!</v>
      </c>
    </row>
    <row r="80" spans="1:8" s="20" customFormat="1" ht="33" customHeight="1">
      <c r="A80" s="191" t="s">
        <v>199</v>
      </c>
      <c r="B80" s="190">
        <v>4060</v>
      </c>
      <c r="C80" s="82">
        <f>'IV. Кап. інвестиції'!C13</f>
        <v>0</v>
      </c>
      <c r="D80" s="82">
        <f>'IV. Кап. інвестиції'!D13</f>
        <v>0</v>
      </c>
      <c r="E80" s="82">
        <f>'IV. Кап. інвестиції'!E13</f>
        <v>0</v>
      </c>
      <c r="F80" s="197">
        <f>'IV. Кап. інвестиції'!F13</f>
        <v>0</v>
      </c>
      <c r="G80" s="130">
        <f t="shared" si="8"/>
        <v>0</v>
      </c>
      <c r="H80" s="195"/>
    </row>
    <row r="81" spans="1:8" s="20" customFormat="1" ht="27.75" customHeight="1">
      <c r="A81" s="176" t="s">
        <v>190</v>
      </c>
      <c r="B81" s="193">
        <v>4000</v>
      </c>
      <c r="C81" s="130">
        <f>SUM(C82:C85)</f>
        <v>870</v>
      </c>
      <c r="D81" s="130">
        <f>SUM(D82:D85)</f>
        <v>893</v>
      </c>
      <c r="E81" s="130">
        <f>SUM(E82:E85)</f>
        <v>200</v>
      </c>
      <c r="F81" s="130">
        <f>SUM(F82:F85)</f>
        <v>893</v>
      </c>
      <c r="G81" s="130">
        <f>F81-E81</f>
        <v>693</v>
      </c>
      <c r="H81" s="194">
        <f t="shared" si="5"/>
        <v>446.5</v>
      </c>
    </row>
    <row r="82" spans="1:8" s="20" customFormat="1" ht="33" customHeight="1">
      <c r="A82" s="191" t="s">
        <v>292</v>
      </c>
      <c r="B82" s="190" t="s">
        <v>191</v>
      </c>
      <c r="C82" s="198">
        <v>0</v>
      </c>
      <c r="D82" s="82">
        <v>0</v>
      </c>
      <c r="E82" s="82">
        <v>0</v>
      </c>
      <c r="F82" s="82">
        <f>'6.2. Інша інфо_2'!N57</f>
        <v>0</v>
      </c>
      <c r="G82" s="130">
        <f>F82-E82</f>
        <v>0</v>
      </c>
      <c r="H82" s="196" t="e">
        <f t="shared" si="5"/>
        <v>#DIV/0!</v>
      </c>
    </row>
    <row r="83" spans="1:8" s="20" customFormat="1" ht="33" customHeight="1">
      <c r="A83" s="191" t="s">
        <v>293</v>
      </c>
      <c r="B83" s="190" t="s">
        <v>192</v>
      </c>
      <c r="C83" s="198">
        <v>0</v>
      </c>
      <c r="D83" s="82">
        <v>0</v>
      </c>
      <c r="E83" s="82"/>
      <c r="F83" s="82">
        <f>'6.2. Інша інфо_2'!R57</f>
        <v>0</v>
      </c>
      <c r="G83" s="130">
        <f>F83-E83</f>
        <v>0</v>
      </c>
      <c r="H83" s="196" t="e">
        <f t="shared" si="5"/>
        <v>#DIV/0!</v>
      </c>
    </row>
    <row r="84" spans="1:8" s="20" customFormat="1" ht="33" customHeight="1">
      <c r="A84" s="191" t="s">
        <v>159</v>
      </c>
      <c r="B84" s="190" t="s">
        <v>193</v>
      </c>
      <c r="C84" s="198">
        <v>870</v>
      </c>
      <c r="D84" s="82">
        <v>893</v>
      </c>
      <c r="E84" s="82">
        <v>200</v>
      </c>
      <c r="F84" s="82">
        <f>'6.2. Інша інфо_2'!V57</f>
        <v>893</v>
      </c>
      <c r="G84" s="82">
        <f>F84-E84</f>
        <v>693</v>
      </c>
      <c r="H84" s="195">
        <f t="shared" si="5"/>
        <v>446.5</v>
      </c>
    </row>
    <row r="85" spans="1:8" s="20" customFormat="1" ht="33" customHeight="1">
      <c r="A85" s="191" t="s">
        <v>294</v>
      </c>
      <c r="B85" s="190" t="s">
        <v>194</v>
      </c>
      <c r="C85" s="82">
        <v>0</v>
      </c>
      <c r="D85" s="82">
        <v>0</v>
      </c>
      <c r="E85" s="82">
        <f>'6.2. Інша інфо_2'!Y57</f>
        <v>0</v>
      </c>
      <c r="F85" s="82">
        <f>'6.2. Інша інфо_2'!Z57</f>
        <v>0</v>
      </c>
      <c r="G85" s="82">
        <f>F85-E85</f>
        <v>0</v>
      </c>
      <c r="H85" s="196" t="e">
        <f t="shared" si="5"/>
        <v>#DIV/0!</v>
      </c>
    </row>
    <row r="86" spans="1:8" s="20" customFormat="1" ht="33" customHeight="1" thickBot="1">
      <c r="A86" s="470" t="s">
        <v>124</v>
      </c>
      <c r="B86" s="471"/>
      <c r="C86" s="471"/>
      <c r="D86" s="471"/>
      <c r="E86" s="471"/>
      <c r="F86" s="471"/>
      <c r="G86" s="471"/>
      <c r="H86" s="472"/>
    </row>
    <row r="87" spans="1:8" s="20" customFormat="1" ht="33" customHeight="1">
      <c r="A87" s="199" t="s">
        <v>264</v>
      </c>
      <c r="B87" s="200">
        <v>5040</v>
      </c>
      <c r="C87" s="201">
        <f>(C46/C25)*100</f>
        <v>-2.1231816774992263</v>
      </c>
      <c r="D87" s="201">
        <f t="shared" ref="D87:F87" si="9">(D46/D25)*100</f>
        <v>-0.61279826464208242</v>
      </c>
      <c r="E87" s="201">
        <f t="shared" si="9"/>
        <v>0</v>
      </c>
      <c r="F87" s="201">
        <f t="shared" si="9"/>
        <v>-0.61279826464208242</v>
      </c>
      <c r="G87" s="202">
        <f>F87-E87</f>
        <v>-0.61279826464208242</v>
      </c>
      <c r="H87" s="203" t="e">
        <f>(F87/E87)*100</f>
        <v>#DIV/0!</v>
      </c>
    </row>
    <row r="88" spans="1:8" s="20" customFormat="1" ht="33" customHeight="1">
      <c r="A88" s="199" t="s">
        <v>265</v>
      </c>
      <c r="B88" s="200">
        <v>5020</v>
      </c>
      <c r="C88" s="201">
        <f>(C46/C99)*100</f>
        <v>-1.9041803142175093</v>
      </c>
      <c r="D88" s="201">
        <f>(D46/D99)*100</f>
        <v>-0.62176735996478483</v>
      </c>
      <c r="E88" s="201">
        <f>(E46/E99)*100</f>
        <v>0</v>
      </c>
      <c r="F88" s="201">
        <f>(F46/F99)*100</f>
        <v>-0.62176735996478483</v>
      </c>
      <c r="G88" s="202">
        <f>F88-E88</f>
        <v>-0.62176735996478483</v>
      </c>
      <c r="H88" s="203" t="e">
        <f t="shared" si="5"/>
        <v>#DIV/0!</v>
      </c>
    </row>
    <row r="89" spans="1:8" s="20" customFormat="1" ht="33" customHeight="1">
      <c r="A89" s="199" t="s">
        <v>266</v>
      </c>
      <c r="B89" s="200">
        <v>5030</v>
      </c>
      <c r="C89" s="201">
        <f>(C46/C100)*100</f>
        <v>-2.8134355903703399</v>
      </c>
      <c r="D89" s="201">
        <f t="shared" ref="D89:F89" si="10">(D46/D100)*100</f>
        <v>-0.88319199656102221</v>
      </c>
      <c r="E89" s="201">
        <f t="shared" si="10"/>
        <v>0</v>
      </c>
      <c r="F89" s="201">
        <f t="shared" si="10"/>
        <v>-0.88319199656102221</v>
      </c>
      <c r="G89" s="202">
        <f>F89-E89</f>
        <v>-0.88319199656102221</v>
      </c>
      <c r="H89" s="203" t="e">
        <f t="shared" si="5"/>
        <v>#DIV/0!</v>
      </c>
    </row>
    <row r="90" spans="1:8" s="20" customFormat="1" ht="33" customHeight="1">
      <c r="A90" s="199" t="s">
        <v>130</v>
      </c>
      <c r="B90" s="200">
        <v>5110</v>
      </c>
      <c r="C90" s="201">
        <f>C100/C103</f>
        <v>2.0942197028257321</v>
      </c>
      <c r="D90" s="201">
        <f t="shared" ref="D90:F90" si="11">D100/D103</f>
        <v>2.3783808904173251</v>
      </c>
      <c r="E90" s="201">
        <f t="shared" si="11"/>
        <v>2.1037899860917944</v>
      </c>
      <c r="F90" s="201">
        <f t="shared" si="11"/>
        <v>2.3783808904173251</v>
      </c>
      <c r="G90" s="202">
        <f>F90-E90</f>
        <v>0.27459090432553079</v>
      </c>
      <c r="H90" s="203">
        <f t="shared" si="5"/>
        <v>113.05220131956411</v>
      </c>
    </row>
    <row r="91" spans="1:8" s="20" customFormat="1" ht="33" customHeight="1" thickBot="1">
      <c r="A91" s="199" t="s">
        <v>267</v>
      </c>
      <c r="B91" s="200">
        <v>5220</v>
      </c>
      <c r="C91" s="201">
        <f>C96/C95</f>
        <v>0.47601074911682117</v>
      </c>
      <c r="D91" s="201">
        <f>D96/D95</f>
        <v>0.49558373414954088</v>
      </c>
      <c r="E91" s="201">
        <f>E96/E95</f>
        <v>0.52767821585025887</v>
      </c>
      <c r="F91" s="201">
        <f>F96/F95</f>
        <v>0.49558373414954088</v>
      </c>
      <c r="G91" s="202">
        <f>F91-E91</f>
        <v>-3.2094481700717992E-2</v>
      </c>
      <c r="H91" s="203">
        <f t="shared" si="5"/>
        <v>93.917792939584686</v>
      </c>
    </row>
    <row r="92" spans="1:8" s="20" customFormat="1" ht="33" customHeight="1" thickBot="1">
      <c r="A92" s="464" t="s">
        <v>238</v>
      </c>
      <c r="B92" s="465"/>
      <c r="C92" s="465"/>
      <c r="D92" s="465"/>
      <c r="E92" s="465"/>
      <c r="F92" s="465"/>
      <c r="G92" s="465"/>
      <c r="H92" s="466"/>
    </row>
    <row r="93" spans="1:8" s="20" customFormat="1" ht="33" customHeight="1">
      <c r="A93" s="176" t="s">
        <v>258</v>
      </c>
      <c r="B93" s="192">
        <v>6000</v>
      </c>
      <c r="C93" s="91">
        <v>32211</v>
      </c>
      <c r="D93" s="91">
        <v>31811</v>
      </c>
      <c r="E93" s="188">
        <v>32261</v>
      </c>
      <c r="F93" s="91">
        <v>31811</v>
      </c>
      <c r="G93" s="130">
        <f>F93-E93</f>
        <v>-450</v>
      </c>
      <c r="H93" s="184">
        <f>(F93/E93)*100</f>
        <v>98.605126933449057</v>
      </c>
    </row>
    <row r="94" spans="1:8" s="20" customFormat="1" ht="33" customHeight="1">
      <c r="A94" s="191" t="s">
        <v>259</v>
      </c>
      <c r="B94" s="192">
        <v>6001</v>
      </c>
      <c r="C94" s="90">
        <f>C95-C96</f>
        <v>17354</v>
      </c>
      <c r="D94" s="90">
        <f>D95-D96</f>
        <v>17304</v>
      </c>
      <c r="E94" s="90">
        <f>E95-E96</f>
        <v>15418</v>
      </c>
      <c r="F94" s="90">
        <f>F95-F96</f>
        <v>17304</v>
      </c>
      <c r="G94" s="82">
        <f t="shared" ref="G94:G106" si="12">F94-E94</f>
        <v>1886</v>
      </c>
      <c r="H94" s="183">
        <f t="shared" ref="H94:H106" si="13">(F94/E94)*100</f>
        <v>112.23245557141004</v>
      </c>
    </row>
    <row r="95" spans="1:8" s="20" customFormat="1" ht="33" customHeight="1">
      <c r="A95" s="191" t="s">
        <v>260</v>
      </c>
      <c r="B95" s="192">
        <v>6002</v>
      </c>
      <c r="C95" s="90">
        <v>33119</v>
      </c>
      <c r="D95" s="90">
        <v>34305</v>
      </c>
      <c r="E95" s="90">
        <v>32643</v>
      </c>
      <c r="F95" s="90">
        <v>34305</v>
      </c>
      <c r="G95" s="82">
        <f>F95-E95</f>
        <v>1662</v>
      </c>
      <c r="H95" s="183">
        <f>(F95/E95)*100</f>
        <v>105.09144380112123</v>
      </c>
    </row>
    <row r="96" spans="1:8" s="20" customFormat="1" ht="27" customHeight="1">
      <c r="A96" s="191" t="s">
        <v>261</v>
      </c>
      <c r="B96" s="192">
        <v>6003</v>
      </c>
      <c r="C96" s="90">
        <v>15765</v>
      </c>
      <c r="D96" s="90">
        <v>17001</v>
      </c>
      <c r="E96" s="90">
        <v>17225</v>
      </c>
      <c r="F96" s="90">
        <v>17001</v>
      </c>
      <c r="G96" s="82">
        <f t="shared" si="12"/>
        <v>-224</v>
      </c>
      <c r="H96" s="183">
        <f t="shared" si="13"/>
        <v>98.699564586357042</v>
      </c>
    </row>
    <row r="97" spans="1:8" s="20" customFormat="1" ht="33" customHeight="1">
      <c r="A97" s="191" t="s">
        <v>262</v>
      </c>
      <c r="B97" s="192">
        <v>6010</v>
      </c>
      <c r="C97" s="91">
        <v>3815</v>
      </c>
      <c r="D97" s="91">
        <v>4537</v>
      </c>
      <c r="E97" s="91">
        <v>3445</v>
      </c>
      <c r="F97" s="91">
        <v>4537</v>
      </c>
      <c r="G97" s="82">
        <f t="shared" si="12"/>
        <v>1092</v>
      </c>
      <c r="H97" s="183">
        <f t="shared" si="13"/>
        <v>131.69811320754715</v>
      </c>
    </row>
    <row r="98" spans="1:8" s="20" customFormat="1" ht="33" customHeight="1">
      <c r="A98" s="191" t="s">
        <v>335</v>
      </c>
      <c r="B98" s="190">
        <v>6011</v>
      </c>
      <c r="C98" s="90">
        <v>182</v>
      </c>
      <c r="D98" s="90">
        <v>183</v>
      </c>
      <c r="E98" s="90">
        <v>610</v>
      </c>
      <c r="F98" s="90">
        <v>183</v>
      </c>
      <c r="G98" s="82">
        <f>F98-E98</f>
        <v>-427</v>
      </c>
      <c r="H98" s="183">
        <f>(F98/E98)*100</f>
        <v>30</v>
      </c>
    </row>
    <row r="99" spans="1:8" s="20" customFormat="1" ht="27.75" customHeight="1">
      <c r="A99" s="189" t="s">
        <v>144</v>
      </c>
      <c r="B99" s="193">
        <v>6020</v>
      </c>
      <c r="C99" s="91">
        <f t="shared" ref="C99" si="14">C93+C97</f>
        <v>36026</v>
      </c>
      <c r="D99" s="91">
        <f t="shared" ref="D99:E99" si="15">D93+D97</f>
        <v>36348</v>
      </c>
      <c r="E99" s="91">
        <f t="shared" si="15"/>
        <v>35706</v>
      </c>
      <c r="F99" s="91">
        <f t="shared" ref="F99" si="16">F93+F97</f>
        <v>36348</v>
      </c>
      <c r="G99" s="130">
        <f t="shared" si="12"/>
        <v>642</v>
      </c>
      <c r="H99" s="184">
        <f t="shared" si="13"/>
        <v>101.79801713997647</v>
      </c>
    </row>
    <row r="100" spans="1:8" s="20" customFormat="1" ht="33" customHeight="1">
      <c r="A100" s="191" t="s">
        <v>98</v>
      </c>
      <c r="B100" s="192">
        <v>6030</v>
      </c>
      <c r="C100" s="90">
        <v>24383</v>
      </c>
      <c r="D100" s="90">
        <v>25589</v>
      </c>
      <c r="E100" s="90">
        <v>24202</v>
      </c>
      <c r="F100" s="90">
        <v>25589</v>
      </c>
      <c r="G100" s="82">
        <f t="shared" si="12"/>
        <v>1387</v>
      </c>
      <c r="H100" s="183">
        <f t="shared" si="13"/>
        <v>105.73093132798942</v>
      </c>
    </row>
    <row r="101" spans="1:8" s="20" customFormat="1" ht="33" customHeight="1">
      <c r="A101" s="191" t="s">
        <v>105</v>
      </c>
      <c r="B101" s="192">
        <v>6040</v>
      </c>
      <c r="C101" s="90">
        <v>4103</v>
      </c>
      <c r="D101" s="90">
        <v>3198</v>
      </c>
      <c r="E101" s="90">
        <v>2557</v>
      </c>
      <c r="F101" s="90">
        <v>3198</v>
      </c>
      <c r="G101" s="82">
        <f t="shared" si="12"/>
        <v>641</v>
      </c>
      <c r="H101" s="183">
        <f t="shared" si="13"/>
        <v>125.06843957763003</v>
      </c>
    </row>
    <row r="102" spans="1:8" s="20" customFormat="1" ht="33" customHeight="1">
      <c r="A102" s="191" t="s">
        <v>106</v>
      </c>
      <c r="B102" s="190">
        <v>6050</v>
      </c>
      <c r="C102" s="90">
        <v>7540</v>
      </c>
      <c r="D102" s="90">
        <v>7561</v>
      </c>
      <c r="E102" s="90">
        <v>8947</v>
      </c>
      <c r="F102" s="90">
        <v>7561</v>
      </c>
      <c r="G102" s="82">
        <f t="shared" si="12"/>
        <v>-1386</v>
      </c>
      <c r="H102" s="183">
        <f t="shared" si="13"/>
        <v>84.508773890689611</v>
      </c>
    </row>
    <row r="103" spans="1:8" s="20" customFormat="1" ht="27.75" customHeight="1">
      <c r="A103" s="189" t="s">
        <v>145</v>
      </c>
      <c r="B103" s="193">
        <v>6060</v>
      </c>
      <c r="C103" s="91">
        <f>SUM(C101:C102)</f>
        <v>11643</v>
      </c>
      <c r="D103" s="91">
        <f>SUM(D101:D102)</f>
        <v>10759</v>
      </c>
      <c r="E103" s="91">
        <f>SUM(E101:E102)</f>
        <v>11504</v>
      </c>
      <c r="F103" s="91">
        <f>SUM(F101:F102)</f>
        <v>10759</v>
      </c>
      <c r="G103" s="130">
        <f t="shared" si="12"/>
        <v>-745</v>
      </c>
      <c r="H103" s="184">
        <f t="shared" si="13"/>
        <v>93.5239916550765</v>
      </c>
    </row>
    <row r="104" spans="1:8" s="20" customFormat="1" ht="28.5" customHeight="1">
      <c r="A104" s="191" t="s">
        <v>323</v>
      </c>
      <c r="B104" s="192">
        <v>6070</v>
      </c>
      <c r="C104" s="90">
        <v>0</v>
      </c>
      <c r="D104" s="90">
        <v>0</v>
      </c>
      <c r="E104" s="90">
        <v>0</v>
      </c>
      <c r="F104" s="90">
        <v>0</v>
      </c>
      <c r="G104" s="82">
        <f t="shared" si="12"/>
        <v>0</v>
      </c>
      <c r="H104" s="182" t="e">
        <f t="shared" si="13"/>
        <v>#DIV/0!</v>
      </c>
    </row>
    <row r="105" spans="1:8" s="20" customFormat="1" ht="28.5" customHeight="1">
      <c r="A105" s="191" t="s">
        <v>324</v>
      </c>
      <c r="B105" s="190">
        <v>6080</v>
      </c>
      <c r="C105" s="90">
        <v>4103</v>
      </c>
      <c r="D105" s="90">
        <v>3198</v>
      </c>
      <c r="E105" s="90">
        <v>2557</v>
      </c>
      <c r="F105" s="90">
        <v>3198</v>
      </c>
      <c r="G105" s="82">
        <f t="shared" si="12"/>
        <v>641</v>
      </c>
      <c r="H105" s="183">
        <f t="shared" si="13"/>
        <v>125.06843957763003</v>
      </c>
    </row>
    <row r="106" spans="1:8" s="20" customFormat="1" ht="27.75" customHeight="1">
      <c r="A106" s="189" t="s">
        <v>325</v>
      </c>
      <c r="B106" s="193">
        <v>6090</v>
      </c>
      <c r="C106" s="91">
        <f>C100+C103</f>
        <v>36026</v>
      </c>
      <c r="D106" s="91">
        <f>D100+D103</f>
        <v>36348</v>
      </c>
      <c r="E106" s="91">
        <f>E100+E103</f>
        <v>35706</v>
      </c>
      <c r="F106" s="91">
        <f>F100+F103</f>
        <v>36348</v>
      </c>
      <c r="G106" s="130">
        <f t="shared" si="12"/>
        <v>642</v>
      </c>
      <c r="H106" s="184">
        <f t="shared" si="13"/>
        <v>101.79801713997647</v>
      </c>
    </row>
    <row r="107" spans="1:8" s="20" customFormat="1" ht="27.75" customHeight="1" thickBot="1">
      <c r="A107" s="189" t="s">
        <v>326</v>
      </c>
      <c r="B107" s="204">
        <v>6099</v>
      </c>
      <c r="C107" s="205">
        <f>C99-C106</f>
        <v>0</v>
      </c>
      <c r="D107" s="205">
        <f>D99-D106</f>
        <v>0</v>
      </c>
      <c r="E107" s="205">
        <f>E99-E106</f>
        <v>0</v>
      </c>
      <c r="F107" s="205">
        <f>F99-F106</f>
        <v>0</v>
      </c>
      <c r="G107" s="181">
        <f t="shared" ref="G107" si="17">D107-C107</f>
        <v>0</v>
      </c>
      <c r="H107" s="182" t="e">
        <f t="shared" ref="H107" si="18">(D107/C107)*100</f>
        <v>#DIV/0!</v>
      </c>
    </row>
    <row r="108" spans="1:8" s="20" customFormat="1" ht="26.25" customHeight="1" thickBot="1">
      <c r="A108" s="461" t="s">
        <v>239</v>
      </c>
      <c r="B108" s="462"/>
      <c r="C108" s="462"/>
      <c r="D108" s="462"/>
      <c r="E108" s="462"/>
      <c r="F108" s="462"/>
      <c r="G108" s="462"/>
      <c r="H108" s="463"/>
    </row>
    <row r="109" spans="1:8" s="20" customFormat="1" ht="27.75" customHeight="1">
      <c r="A109" s="189" t="s">
        <v>280</v>
      </c>
      <c r="B109" s="193" t="s">
        <v>240</v>
      </c>
      <c r="C109" s="91">
        <f>SUM(C110:C112)</f>
        <v>0</v>
      </c>
      <c r="D109" s="91">
        <f>SUM(D110:D112)</f>
        <v>0</v>
      </c>
      <c r="E109" s="188">
        <f>SUM(E110:E112)</f>
        <v>0</v>
      </c>
      <c r="F109" s="188">
        <f>SUM(F110:F112)</f>
        <v>0</v>
      </c>
      <c r="G109" s="130">
        <f t="shared" ref="G109:G116" si="19">F109-E109</f>
        <v>0</v>
      </c>
      <c r="H109" s="177" t="e">
        <f t="shared" ref="H109:H118" si="20">(F109/E109)*100</f>
        <v>#DIV/0!</v>
      </c>
    </row>
    <row r="110" spans="1:8" s="20" customFormat="1" ht="30" customHeight="1">
      <c r="A110" s="191" t="s">
        <v>295</v>
      </c>
      <c r="B110" s="192" t="s">
        <v>242</v>
      </c>
      <c r="C110" s="90">
        <v>0</v>
      </c>
      <c r="D110" s="90">
        <v>0</v>
      </c>
      <c r="E110" s="90">
        <v>0</v>
      </c>
      <c r="F110" s="90">
        <v>0</v>
      </c>
      <c r="G110" s="82">
        <f t="shared" si="19"/>
        <v>0</v>
      </c>
      <c r="H110" s="177" t="e">
        <f t="shared" si="20"/>
        <v>#DIV/0!</v>
      </c>
    </row>
    <row r="111" spans="1:8" s="20" customFormat="1" ht="29.25" customHeight="1">
      <c r="A111" s="191" t="s">
        <v>296</v>
      </c>
      <c r="B111" s="192" t="s">
        <v>243</v>
      </c>
      <c r="C111" s="90">
        <v>0</v>
      </c>
      <c r="D111" s="90">
        <v>0</v>
      </c>
      <c r="E111" s="90">
        <f>'6.1. Інша інфо_1'!F58</f>
        <v>0</v>
      </c>
      <c r="F111" s="90">
        <f>'6.1. Інша інфо_1'!H58</f>
        <v>0</v>
      </c>
      <c r="G111" s="181">
        <f t="shared" si="19"/>
        <v>0</v>
      </c>
      <c r="H111" s="183"/>
    </row>
    <row r="112" spans="1:8" s="20" customFormat="1" ht="33" customHeight="1">
      <c r="A112" s="191" t="s">
        <v>297</v>
      </c>
      <c r="B112" s="192" t="s">
        <v>244</v>
      </c>
      <c r="C112" s="90">
        <v>0</v>
      </c>
      <c r="D112" s="90">
        <v>0</v>
      </c>
      <c r="E112" s="90">
        <f>'6.1. Інша інфо_1'!F61</f>
        <v>0</v>
      </c>
      <c r="F112" s="90">
        <f>'6.1. Інша інфо_1'!H61</f>
        <v>0</v>
      </c>
      <c r="G112" s="181">
        <f t="shared" si="19"/>
        <v>0</v>
      </c>
      <c r="H112" s="183"/>
    </row>
    <row r="113" spans="1:8" s="20" customFormat="1" ht="27.75" customHeight="1">
      <c r="A113" s="189" t="s">
        <v>281</v>
      </c>
      <c r="B113" s="193" t="s">
        <v>241</v>
      </c>
      <c r="C113" s="91">
        <f>SUM(C114:C116)</f>
        <v>1282</v>
      </c>
      <c r="D113" s="91">
        <f>SUM(D114:D116)</f>
        <v>905</v>
      </c>
      <c r="E113" s="91">
        <f>SUM(E114:E116)</f>
        <v>1546</v>
      </c>
      <c r="F113" s="91">
        <f>SUM(F114:F116)</f>
        <v>905</v>
      </c>
      <c r="G113" s="130">
        <f t="shared" si="19"/>
        <v>-641</v>
      </c>
      <c r="H113" s="184">
        <f t="shared" si="20"/>
        <v>58.538163001293661</v>
      </c>
    </row>
    <row r="114" spans="1:8" s="20" customFormat="1" ht="29.25" customHeight="1">
      <c r="A114" s="191" t="s">
        <v>295</v>
      </c>
      <c r="B114" s="192" t="s">
        <v>245</v>
      </c>
      <c r="C114" s="90">
        <v>1282</v>
      </c>
      <c r="D114" s="90">
        <v>905</v>
      </c>
      <c r="E114" s="90">
        <v>1546</v>
      </c>
      <c r="F114" s="90">
        <v>905</v>
      </c>
      <c r="G114" s="82">
        <f t="shared" si="19"/>
        <v>-641</v>
      </c>
      <c r="H114" s="183">
        <f t="shared" si="20"/>
        <v>58.538163001293661</v>
      </c>
    </row>
    <row r="115" spans="1:8" s="20" customFormat="1" ht="28.5" customHeight="1">
      <c r="A115" s="191" t="s">
        <v>296</v>
      </c>
      <c r="B115" s="192" t="s">
        <v>246</v>
      </c>
      <c r="C115" s="206">
        <v>0</v>
      </c>
      <c r="D115" s="90">
        <v>0</v>
      </c>
      <c r="E115" s="90">
        <v>0</v>
      </c>
      <c r="F115" s="90">
        <v>0</v>
      </c>
      <c r="G115" s="181">
        <f t="shared" si="19"/>
        <v>0</v>
      </c>
      <c r="H115" s="183"/>
    </row>
    <row r="116" spans="1:8" s="20" customFormat="1" ht="26.25" customHeight="1" thickBot="1">
      <c r="A116" s="191" t="s">
        <v>297</v>
      </c>
      <c r="B116" s="192" t="s">
        <v>247</v>
      </c>
      <c r="C116" s="90">
        <v>0</v>
      </c>
      <c r="D116" s="90">
        <v>0</v>
      </c>
      <c r="E116" s="90">
        <f>'6.1. Інша інфо_1'!J61</f>
        <v>0</v>
      </c>
      <c r="F116" s="90">
        <f>'6.1. Інша інфо_1'!L61</f>
        <v>0</v>
      </c>
      <c r="G116" s="90">
        <f t="shared" si="19"/>
        <v>0</v>
      </c>
      <c r="H116" s="177" t="e">
        <f t="shared" si="20"/>
        <v>#DIV/0!</v>
      </c>
    </row>
    <row r="117" spans="1:8" s="20" customFormat="1" ht="26.25" customHeight="1" thickBot="1">
      <c r="A117" s="461" t="s">
        <v>248</v>
      </c>
      <c r="B117" s="462"/>
      <c r="C117" s="462"/>
      <c r="D117" s="462"/>
      <c r="E117" s="462"/>
      <c r="F117" s="462"/>
      <c r="G117" s="462"/>
      <c r="H117" s="463"/>
    </row>
    <row r="118" spans="1:8" s="20" customFormat="1" ht="64.5" customHeight="1">
      <c r="A118" s="176" t="s">
        <v>422</v>
      </c>
      <c r="B118" s="207" t="s">
        <v>249</v>
      </c>
      <c r="C118" s="208">
        <f>SUM(C119:C121)</f>
        <v>180</v>
      </c>
      <c r="D118" s="208">
        <f>SUM(D119:D121)</f>
        <v>144</v>
      </c>
      <c r="E118" s="208">
        <f>SUM(E119:E121)</f>
        <v>173</v>
      </c>
      <c r="F118" s="208">
        <f>SUM(F119:F121)</f>
        <v>144</v>
      </c>
      <c r="G118" s="208">
        <f>F118-E118</f>
        <v>-29</v>
      </c>
      <c r="H118" s="209">
        <f t="shared" si="20"/>
        <v>83.236994219653184</v>
      </c>
    </row>
    <row r="119" spans="1:8" s="20" customFormat="1" ht="27" customHeight="1">
      <c r="A119" s="191" t="s">
        <v>155</v>
      </c>
      <c r="B119" s="192" t="s">
        <v>250</v>
      </c>
      <c r="C119" s="210">
        <f>'6.1. Інша інфо_1'!C11</f>
        <v>1</v>
      </c>
      <c r="D119" s="210">
        <f>'6.1. Інша інфо_1'!I11</f>
        <v>1</v>
      </c>
      <c r="E119" s="210">
        <f>'6.1. Інша інфо_1'!F11</f>
        <v>1</v>
      </c>
      <c r="F119" s="210">
        <f>'6.1. Інша інфо_1'!I11</f>
        <v>1</v>
      </c>
      <c r="G119" s="208">
        <f>F119-E119</f>
        <v>0</v>
      </c>
      <c r="H119" s="211">
        <f>(F119/E119)*100</f>
        <v>100</v>
      </c>
    </row>
    <row r="120" spans="1:8" s="20" customFormat="1" ht="28.5" customHeight="1">
      <c r="A120" s="191" t="s">
        <v>154</v>
      </c>
      <c r="B120" s="192" t="s">
        <v>251</v>
      </c>
      <c r="C120" s="210">
        <f>'6.1. Інша інфо_1'!C12</f>
        <v>10</v>
      </c>
      <c r="D120" s="210">
        <f>'6.1. Інша інфо_1'!I12</f>
        <v>9</v>
      </c>
      <c r="E120" s="210">
        <f>'6.1. Інша інфо_1'!F12</f>
        <v>11</v>
      </c>
      <c r="F120" s="210">
        <f>'6.1. Інша інфо_1'!I12</f>
        <v>9</v>
      </c>
      <c r="G120" s="198">
        <f t="shared" ref="G120:G126" si="21">F120-E120</f>
        <v>-2</v>
      </c>
      <c r="H120" s="211">
        <f t="shared" ref="H120:H126" si="22">(F120/E120)*100</f>
        <v>81.818181818181827</v>
      </c>
    </row>
    <row r="121" spans="1:8" s="20" customFormat="1" ht="27" customHeight="1">
      <c r="A121" s="191" t="s">
        <v>156</v>
      </c>
      <c r="B121" s="192" t="s">
        <v>252</v>
      </c>
      <c r="C121" s="210">
        <f>'6.1. Інша інфо_1'!C13</f>
        <v>169</v>
      </c>
      <c r="D121" s="210">
        <f>'6.1. Інша інфо_1'!I13</f>
        <v>134</v>
      </c>
      <c r="E121" s="210">
        <f>'6.1. Інша інфо_1'!F13</f>
        <v>161</v>
      </c>
      <c r="F121" s="210">
        <f>'6.1. Інша інфо_1'!I13</f>
        <v>134</v>
      </c>
      <c r="G121" s="198">
        <f t="shared" si="21"/>
        <v>-27</v>
      </c>
      <c r="H121" s="211">
        <f t="shared" si="22"/>
        <v>83.229813664596278</v>
      </c>
    </row>
    <row r="122" spans="1:8" s="20" customFormat="1" ht="27.75" customHeight="1">
      <c r="A122" s="189" t="s">
        <v>5</v>
      </c>
      <c r="B122" s="193" t="s">
        <v>253</v>
      </c>
      <c r="C122" s="91">
        <f>C54</f>
        <v>18738</v>
      </c>
      <c r="D122" s="91">
        <f>'6.1. Інша інфо_1'!I18</f>
        <v>21701</v>
      </c>
      <c r="E122" s="91">
        <f>E54</f>
        <v>24465</v>
      </c>
      <c r="F122" s="91">
        <f>F54</f>
        <v>21701</v>
      </c>
      <c r="G122" s="130">
        <f t="shared" si="21"/>
        <v>-2764</v>
      </c>
      <c r="H122" s="184">
        <f t="shared" si="22"/>
        <v>88.702227672184748</v>
      </c>
    </row>
    <row r="123" spans="1:8" s="20" customFormat="1" ht="44.25" customHeight="1">
      <c r="A123" s="176" t="s">
        <v>442</v>
      </c>
      <c r="B123" s="207" t="s">
        <v>254</v>
      </c>
      <c r="C123" s="130">
        <f>'6.1. Інша інфо_1'!C22:E22</f>
        <v>8675</v>
      </c>
      <c r="D123" s="95">
        <f>'6.1. Інша інфо_1'!I22</f>
        <v>12558</v>
      </c>
      <c r="E123" s="130">
        <f>'6.1. Інша інфо_1'!F22</f>
        <v>11785</v>
      </c>
      <c r="F123" s="95">
        <f>'6.1. Інша інфо_1'!I22</f>
        <v>12558</v>
      </c>
      <c r="G123" s="95">
        <f t="shared" si="21"/>
        <v>773</v>
      </c>
      <c r="H123" s="175">
        <f t="shared" si="22"/>
        <v>106.55918540517608</v>
      </c>
    </row>
    <row r="124" spans="1:8" s="20" customFormat="1" ht="28.5" customHeight="1">
      <c r="A124" s="191" t="s">
        <v>155</v>
      </c>
      <c r="B124" s="192" t="s">
        <v>255</v>
      </c>
      <c r="C124" s="90">
        <f>'6.1. Інша інфо_1'!C23:E23</f>
        <v>36583</v>
      </c>
      <c r="D124" s="90">
        <f>'6.1. Інша інфо_1'!I23</f>
        <v>34167</v>
      </c>
      <c r="E124" s="90">
        <f>'6.1. Інша інфо_1'!F23</f>
        <v>55833</v>
      </c>
      <c r="F124" s="171">
        <f>'6.1. Інша інфо_1'!I23</f>
        <v>34167</v>
      </c>
      <c r="G124" s="80">
        <f t="shared" si="21"/>
        <v>-21666</v>
      </c>
      <c r="H124" s="172">
        <f t="shared" si="22"/>
        <v>61.194992208908708</v>
      </c>
    </row>
    <row r="125" spans="1:8" s="20" customFormat="1" ht="30" customHeight="1">
      <c r="A125" s="191" t="s">
        <v>154</v>
      </c>
      <c r="B125" s="192" t="s">
        <v>256</v>
      </c>
      <c r="C125" s="90">
        <f>'6.1. Інша інфо_1'!C24:E24</f>
        <v>15583</v>
      </c>
      <c r="D125" s="90">
        <f>'6.1. Інша інфо_1'!I24</f>
        <v>23352</v>
      </c>
      <c r="E125" s="90">
        <f>'6.1. Інша інфо_1'!F24</f>
        <v>25795</v>
      </c>
      <c r="F125" s="171">
        <f>'6.1. Інша інфо_1'!I24</f>
        <v>23352</v>
      </c>
      <c r="G125" s="80">
        <f t="shared" si="21"/>
        <v>-2443</v>
      </c>
      <c r="H125" s="172">
        <f t="shared" si="22"/>
        <v>90.5291723202171</v>
      </c>
    </row>
    <row r="126" spans="1:8" s="20" customFormat="1" ht="33" customHeight="1">
      <c r="A126" s="191" t="s">
        <v>156</v>
      </c>
      <c r="B126" s="190" t="s">
        <v>257</v>
      </c>
      <c r="C126" s="90">
        <f>'6.1. Інша інфо_1'!C25:E25</f>
        <v>8101</v>
      </c>
      <c r="D126" s="90">
        <f>'6.1. Інша інфо_1'!I25</f>
        <v>11672</v>
      </c>
      <c r="E126" s="90">
        <f>'6.1. Інша інфо_1'!F25</f>
        <v>10554</v>
      </c>
      <c r="F126" s="171">
        <f>'6.1. Інша інфо_1'!I25</f>
        <v>11672</v>
      </c>
      <c r="G126" s="80">
        <f t="shared" si="21"/>
        <v>1118</v>
      </c>
      <c r="H126" s="172">
        <f t="shared" si="22"/>
        <v>110.59314004169036</v>
      </c>
    </row>
    <row r="127" spans="1:8" s="20" customFormat="1" ht="33" customHeight="1">
      <c r="A127" s="212"/>
      <c r="B127" s="213"/>
      <c r="C127" s="214"/>
      <c r="D127" s="214"/>
      <c r="E127" s="214"/>
      <c r="F127" s="215"/>
      <c r="G127" s="215"/>
      <c r="H127" s="216"/>
    </row>
    <row r="128" spans="1:8" s="20" customFormat="1" ht="21.75" customHeight="1">
      <c r="A128" s="212"/>
      <c r="B128" s="213"/>
      <c r="C128" s="214"/>
      <c r="D128" s="214"/>
      <c r="E128" s="214"/>
      <c r="F128" s="215"/>
      <c r="G128" s="215"/>
      <c r="H128" s="216"/>
    </row>
    <row r="129" spans="1:9" s="20" customFormat="1" ht="33" customHeight="1">
      <c r="A129" s="212"/>
      <c r="B129" s="213"/>
      <c r="C129" s="214"/>
      <c r="D129" s="214"/>
      <c r="E129" s="214"/>
      <c r="F129" s="215"/>
      <c r="G129" s="215"/>
      <c r="H129" s="216"/>
    </row>
    <row r="130" spans="1:9" s="66" customFormat="1" ht="34.5" customHeight="1">
      <c r="A130" s="105" t="s">
        <v>465</v>
      </c>
      <c r="B130" s="106"/>
      <c r="C130" s="458" t="s">
        <v>80</v>
      </c>
      <c r="D130" s="459"/>
      <c r="E130" s="459"/>
      <c r="F130" s="459"/>
      <c r="G130" s="457" t="s">
        <v>466</v>
      </c>
      <c r="H130" s="457"/>
    </row>
    <row r="131" spans="1:9" s="67" customFormat="1" ht="20.100000000000001" customHeight="1">
      <c r="A131" s="423" t="s">
        <v>65</v>
      </c>
      <c r="B131" s="217"/>
      <c r="C131" s="460" t="s">
        <v>66</v>
      </c>
      <c r="D131" s="460"/>
      <c r="E131" s="460"/>
      <c r="F131" s="460"/>
      <c r="G131" s="456" t="s">
        <v>77</v>
      </c>
      <c r="H131" s="456"/>
      <c r="I131" s="422"/>
    </row>
    <row r="132" spans="1:9">
      <c r="A132" s="218"/>
    </row>
    <row r="133" spans="1:9">
      <c r="A133" s="218"/>
    </row>
    <row r="134" spans="1:9">
      <c r="A134" s="218"/>
    </row>
    <row r="135" spans="1:9">
      <c r="A135" s="218"/>
    </row>
    <row r="136" spans="1:9">
      <c r="A136" s="218"/>
    </row>
    <row r="137" spans="1:9">
      <c r="A137" s="218"/>
    </row>
    <row r="138" spans="1:9">
      <c r="A138" s="218"/>
    </row>
    <row r="139" spans="1:9">
      <c r="A139" s="218"/>
    </row>
    <row r="140" spans="1:9">
      <c r="A140" s="218"/>
    </row>
    <row r="141" spans="1:9">
      <c r="A141" s="218"/>
    </row>
    <row r="142" spans="1:9">
      <c r="A142" s="218"/>
    </row>
    <row r="143" spans="1:9">
      <c r="A143" s="218"/>
    </row>
    <row r="144" spans="1:9">
      <c r="A144" s="218"/>
    </row>
    <row r="145" spans="1:1">
      <c r="A145" s="218"/>
    </row>
    <row r="146" spans="1:1">
      <c r="A146" s="218"/>
    </row>
    <row r="147" spans="1:1">
      <c r="A147" s="218"/>
    </row>
    <row r="148" spans="1:1">
      <c r="A148" s="218"/>
    </row>
    <row r="149" spans="1:1">
      <c r="A149" s="218"/>
    </row>
    <row r="150" spans="1:1">
      <c r="A150" s="218"/>
    </row>
    <row r="151" spans="1:1">
      <c r="A151" s="218"/>
    </row>
    <row r="152" spans="1:1">
      <c r="A152" s="218"/>
    </row>
    <row r="153" spans="1:1">
      <c r="A153" s="218"/>
    </row>
    <row r="154" spans="1:1">
      <c r="A154" s="218"/>
    </row>
    <row r="155" spans="1:1">
      <c r="A155" s="218"/>
    </row>
    <row r="156" spans="1:1">
      <c r="A156" s="218"/>
    </row>
    <row r="157" spans="1:1">
      <c r="A157" s="218"/>
    </row>
    <row r="158" spans="1:1">
      <c r="A158" s="218"/>
    </row>
    <row r="159" spans="1:1">
      <c r="A159" s="218"/>
    </row>
    <row r="160" spans="1:1">
      <c r="A160" s="218"/>
    </row>
    <row r="161" spans="1:1">
      <c r="A161" s="218"/>
    </row>
    <row r="162" spans="1:1">
      <c r="A162" s="218"/>
    </row>
    <row r="163" spans="1:1">
      <c r="A163" s="218"/>
    </row>
    <row r="164" spans="1:1">
      <c r="A164" s="218"/>
    </row>
    <row r="165" spans="1:1">
      <c r="A165" s="218"/>
    </row>
    <row r="166" spans="1:1">
      <c r="A166" s="218"/>
    </row>
    <row r="167" spans="1:1">
      <c r="A167" s="218"/>
    </row>
    <row r="168" spans="1:1">
      <c r="A168" s="218"/>
    </row>
    <row r="169" spans="1:1">
      <c r="A169" s="218"/>
    </row>
    <row r="170" spans="1:1">
      <c r="A170" s="218"/>
    </row>
    <row r="171" spans="1:1">
      <c r="A171" s="218"/>
    </row>
    <row r="172" spans="1:1">
      <c r="A172" s="218"/>
    </row>
    <row r="173" spans="1:1">
      <c r="A173" s="218"/>
    </row>
    <row r="174" spans="1:1">
      <c r="A174" s="218"/>
    </row>
    <row r="175" spans="1:1">
      <c r="A175" s="218"/>
    </row>
    <row r="176" spans="1:1">
      <c r="A176" s="218"/>
    </row>
    <row r="177" spans="1:1">
      <c r="A177" s="218"/>
    </row>
    <row r="178" spans="1:1">
      <c r="A178" s="218"/>
    </row>
    <row r="179" spans="1:1">
      <c r="A179" s="218"/>
    </row>
    <row r="180" spans="1:1">
      <c r="A180" s="218"/>
    </row>
    <row r="181" spans="1:1">
      <c r="A181" s="218"/>
    </row>
    <row r="182" spans="1:1">
      <c r="A182" s="218"/>
    </row>
    <row r="183" spans="1:1">
      <c r="A183" s="218"/>
    </row>
    <row r="184" spans="1:1">
      <c r="A184" s="218"/>
    </row>
    <row r="185" spans="1:1">
      <c r="A185" s="218"/>
    </row>
    <row r="186" spans="1:1">
      <c r="A186" s="218"/>
    </row>
    <row r="187" spans="1:1">
      <c r="A187" s="218"/>
    </row>
    <row r="188" spans="1:1">
      <c r="A188" s="218"/>
    </row>
    <row r="189" spans="1:1">
      <c r="A189" s="218"/>
    </row>
    <row r="190" spans="1:1">
      <c r="A190" s="218"/>
    </row>
    <row r="191" spans="1:1">
      <c r="A191" s="218"/>
    </row>
    <row r="192" spans="1:1">
      <c r="A192" s="218"/>
    </row>
    <row r="193" spans="1:1">
      <c r="A193" s="218"/>
    </row>
    <row r="194" spans="1:1">
      <c r="A194" s="218"/>
    </row>
    <row r="195" spans="1:1">
      <c r="A195" s="218"/>
    </row>
    <row r="196" spans="1:1">
      <c r="A196" s="218"/>
    </row>
    <row r="197" spans="1:1">
      <c r="A197" s="218"/>
    </row>
    <row r="198" spans="1:1">
      <c r="A198" s="218"/>
    </row>
    <row r="199" spans="1:1">
      <c r="A199" s="218"/>
    </row>
    <row r="200" spans="1:1">
      <c r="A200" s="218"/>
    </row>
    <row r="201" spans="1:1">
      <c r="A201" s="218"/>
    </row>
    <row r="202" spans="1:1">
      <c r="A202" s="218"/>
    </row>
    <row r="203" spans="1:1">
      <c r="A203" s="218"/>
    </row>
    <row r="204" spans="1:1">
      <c r="A204" s="218"/>
    </row>
    <row r="205" spans="1:1">
      <c r="A205" s="218"/>
    </row>
    <row r="206" spans="1:1">
      <c r="A206" s="218"/>
    </row>
    <row r="207" spans="1:1">
      <c r="A207" s="218"/>
    </row>
    <row r="208" spans="1:1">
      <c r="A208" s="218"/>
    </row>
    <row r="209" spans="1:1">
      <c r="A209" s="218"/>
    </row>
    <row r="210" spans="1:1">
      <c r="A210" s="218"/>
    </row>
    <row r="211" spans="1:1">
      <c r="A211" s="218"/>
    </row>
    <row r="212" spans="1:1">
      <c r="A212" s="218"/>
    </row>
    <row r="213" spans="1:1">
      <c r="A213" s="218"/>
    </row>
    <row r="214" spans="1:1">
      <c r="A214" s="218"/>
    </row>
    <row r="215" spans="1:1">
      <c r="A215" s="218"/>
    </row>
    <row r="216" spans="1:1">
      <c r="A216" s="218"/>
    </row>
    <row r="217" spans="1:1">
      <c r="A217" s="218"/>
    </row>
    <row r="218" spans="1:1">
      <c r="A218" s="218"/>
    </row>
    <row r="219" spans="1:1">
      <c r="A219" s="218"/>
    </row>
    <row r="220" spans="1:1">
      <c r="A220" s="218"/>
    </row>
    <row r="221" spans="1:1">
      <c r="A221" s="218"/>
    </row>
    <row r="222" spans="1:1">
      <c r="A222" s="218"/>
    </row>
    <row r="223" spans="1:1">
      <c r="A223" s="218"/>
    </row>
    <row r="224" spans="1:1">
      <c r="A224" s="218"/>
    </row>
    <row r="225" spans="1:1">
      <c r="A225" s="218"/>
    </row>
    <row r="226" spans="1:1">
      <c r="A226" s="218"/>
    </row>
    <row r="227" spans="1:1">
      <c r="A227" s="218"/>
    </row>
    <row r="228" spans="1:1">
      <c r="A228" s="218"/>
    </row>
    <row r="229" spans="1:1">
      <c r="A229" s="218"/>
    </row>
    <row r="230" spans="1:1">
      <c r="A230" s="218"/>
    </row>
    <row r="231" spans="1:1">
      <c r="A231" s="218"/>
    </row>
    <row r="232" spans="1:1">
      <c r="A232" s="218"/>
    </row>
    <row r="233" spans="1:1">
      <c r="A233" s="218"/>
    </row>
    <row r="234" spans="1:1">
      <c r="A234" s="218"/>
    </row>
    <row r="235" spans="1:1">
      <c r="A235" s="218"/>
    </row>
    <row r="236" spans="1:1">
      <c r="A236" s="218"/>
    </row>
    <row r="237" spans="1:1">
      <c r="A237" s="218"/>
    </row>
    <row r="238" spans="1:1">
      <c r="A238" s="218"/>
    </row>
    <row r="239" spans="1:1">
      <c r="A239" s="218"/>
    </row>
    <row r="240" spans="1:1">
      <c r="A240" s="218"/>
    </row>
    <row r="241" spans="1:1">
      <c r="A241" s="218"/>
    </row>
    <row r="242" spans="1:1">
      <c r="A242" s="218"/>
    </row>
    <row r="243" spans="1:1">
      <c r="A243" s="218"/>
    </row>
    <row r="244" spans="1:1">
      <c r="A244" s="218"/>
    </row>
    <row r="245" spans="1:1">
      <c r="A245" s="218"/>
    </row>
    <row r="246" spans="1:1">
      <c r="A246" s="218"/>
    </row>
    <row r="247" spans="1:1">
      <c r="A247" s="218"/>
    </row>
    <row r="248" spans="1:1">
      <c r="A248" s="218"/>
    </row>
    <row r="249" spans="1:1">
      <c r="A249" s="218"/>
    </row>
    <row r="250" spans="1:1">
      <c r="A250" s="218"/>
    </row>
    <row r="251" spans="1:1">
      <c r="A251" s="218"/>
    </row>
    <row r="252" spans="1:1">
      <c r="A252" s="218"/>
    </row>
    <row r="253" spans="1:1">
      <c r="A253" s="218"/>
    </row>
    <row r="254" spans="1:1">
      <c r="A254" s="218"/>
    </row>
    <row r="255" spans="1:1">
      <c r="A255" s="218"/>
    </row>
    <row r="256" spans="1:1">
      <c r="A256" s="218"/>
    </row>
    <row r="257" spans="1:1">
      <c r="A257" s="218"/>
    </row>
    <row r="258" spans="1:1">
      <c r="A258" s="218"/>
    </row>
    <row r="259" spans="1:1">
      <c r="A259" s="218"/>
    </row>
    <row r="260" spans="1:1">
      <c r="A260" s="218"/>
    </row>
    <row r="261" spans="1:1">
      <c r="A261" s="218"/>
    </row>
    <row r="262" spans="1:1">
      <c r="A262" s="218"/>
    </row>
    <row r="263" spans="1:1">
      <c r="A263" s="218"/>
    </row>
    <row r="264" spans="1:1">
      <c r="A264" s="218"/>
    </row>
    <row r="265" spans="1:1">
      <c r="A265" s="218"/>
    </row>
    <row r="266" spans="1:1">
      <c r="A266" s="218"/>
    </row>
    <row r="267" spans="1:1">
      <c r="A267" s="218"/>
    </row>
    <row r="268" spans="1:1">
      <c r="A268" s="218"/>
    </row>
    <row r="269" spans="1:1">
      <c r="A269" s="218"/>
    </row>
    <row r="270" spans="1:1">
      <c r="A270" s="218"/>
    </row>
    <row r="271" spans="1:1">
      <c r="A271" s="218"/>
    </row>
    <row r="272" spans="1:1">
      <c r="A272" s="218"/>
    </row>
    <row r="273" spans="1:1">
      <c r="A273" s="218"/>
    </row>
    <row r="274" spans="1:1">
      <c r="A274" s="218"/>
    </row>
    <row r="275" spans="1:1">
      <c r="A275" s="218"/>
    </row>
    <row r="276" spans="1:1">
      <c r="A276" s="218"/>
    </row>
    <row r="277" spans="1:1">
      <c r="A277" s="218"/>
    </row>
    <row r="278" spans="1:1">
      <c r="A278" s="218"/>
    </row>
    <row r="279" spans="1:1">
      <c r="A279" s="218"/>
    </row>
    <row r="280" spans="1:1">
      <c r="A280" s="218"/>
    </row>
    <row r="281" spans="1:1">
      <c r="A281" s="218"/>
    </row>
    <row r="282" spans="1:1">
      <c r="A282" s="218"/>
    </row>
    <row r="283" spans="1:1">
      <c r="A283" s="218"/>
    </row>
    <row r="284" spans="1:1">
      <c r="A284" s="218"/>
    </row>
    <row r="285" spans="1:1">
      <c r="A285" s="218"/>
    </row>
    <row r="286" spans="1:1">
      <c r="A286" s="218"/>
    </row>
    <row r="287" spans="1:1">
      <c r="A287" s="218"/>
    </row>
    <row r="288" spans="1:1">
      <c r="A288" s="218"/>
    </row>
    <row r="289" spans="1:1">
      <c r="A289" s="218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</sheetData>
  <mergeCells count="34">
    <mergeCell ref="B9:E9"/>
    <mergeCell ref="B13:F13"/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B10:E10"/>
    <mergeCell ref="A60:H60"/>
    <mergeCell ref="A24:H24"/>
    <mergeCell ref="A59:H59"/>
    <mergeCell ref="G131:H131"/>
    <mergeCell ref="G130:H130"/>
    <mergeCell ref="C130:F130"/>
    <mergeCell ref="C131:F131"/>
    <mergeCell ref="A117:H117"/>
    <mergeCell ref="A16:H16"/>
    <mergeCell ref="C21:D21"/>
    <mergeCell ref="E21:H21"/>
    <mergeCell ref="A17:H17"/>
    <mergeCell ref="B11:E11"/>
    <mergeCell ref="B12:E12"/>
    <mergeCell ref="B6:E6"/>
    <mergeCell ref="B7:E7"/>
    <mergeCell ref="B1:E1"/>
    <mergeCell ref="B2:E2"/>
    <mergeCell ref="B4:E4"/>
    <mergeCell ref="B3:E3"/>
    <mergeCell ref="B5:E5"/>
  </mergeCells>
  <phoneticPr fontId="3" type="noConversion"/>
  <pageMargins left="0.59055118110236227" right="0.59055118110236227" top="0.98425196850393704" bottom="0.59055118110236227" header="0" footer="0"/>
  <pageSetup paperSize="9" scale="50" orientation="landscape" verticalDpi="300" r:id="rId1"/>
  <headerFooter alignWithMargins="0"/>
  <ignoredErrors>
    <ignoredError sqref="G66 H35 H40:H47 H66 H74 C123:C126 H109:H110 H25:H28 C34:G34 G72 G36:H37 C88:H88 G48 H107 F123:G126 H118:H126 H62:H63 H61 H64 H29:H30 H31 H32 H54:H58 C87 C91:H91 G89:H89 G90:H90 H72 D33:G33 H48:H53 H38:H39 H81:H83 H84:H85 H76:H77 G45 H104 H79 H114:H116 H87" evalError="1"/>
    <ignoredError sqref="B75 B109:B116 B118:B126 G4" numberStoredAsText="1"/>
    <ignoredError sqref="E119 D122 E121" formula="1"/>
    <ignoredError sqref="E123:E126" evalError="1" formula="1"/>
    <ignoredError sqref="C103:F10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6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defaultColWidth="9.140625" defaultRowHeight="12.75"/>
  <cols>
    <col min="1" max="1" width="85.5703125" style="4" customWidth="1"/>
    <col min="2" max="2" width="16.85546875" style="4" customWidth="1"/>
    <col min="3" max="7" width="26" style="4" customWidth="1"/>
    <col min="8" max="8" width="40.28515625" style="4" customWidth="1"/>
    <col min="9" max="9" width="9.5703125" style="4" customWidth="1"/>
    <col min="10" max="10" width="9.140625" style="4" customWidth="1"/>
    <col min="11" max="11" width="27.140625" style="4" customWidth="1"/>
    <col min="12" max="16384" width="9.140625" style="4"/>
  </cols>
  <sheetData>
    <row r="1" spans="1:8" ht="24.75" customHeight="1">
      <c r="A1" s="25"/>
      <c r="B1" s="25"/>
      <c r="C1" s="25"/>
      <c r="D1" s="25"/>
      <c r="E1" s="25"/>
      <c r="F1" s="25"/>
      <c r="G1" s="25"/>
      <c r="H1" s="24" t="s">
        <v>344</v>
      </c>
    </row>
    <row r="2" spans="1:8" ht="41.25" customHeight="1">
      <c r="A2" s="524" t="s">
        <v>124</v>
      </c>
      <c r="B2" s="524"/>
      <c r="C2" s="524"/>
      <c r="D2" s="524"/>
      <c r="E2" s="524"/>
      <c r="F2" s="524"/>
      <c r="G2" s="524"/>
      <c r="H2" s="524"/>
    </row>
    <row r="3" spans="1:8" ht="49.5" customHeight="1">
      <c r="A3" s="525" t="s">
        <v>151</v>
      </c>
      <c r="B3" s="525" t="s">
        <v>0</v>
      </c>
      <c r="C3" s="525" t="s">
        <v>76</v>
      </c>
      <c r="D3" s="527" t="s">
        <v>382</v>
      </c>
      <c r="E3" s="527"/>
      <c r="F3" s="527" t="s">
        <v>584</v>
      </c>
      <c r="G3" s="527"/>
      <c r="H3" s="525" t="s">
        <v>168</v>
      </c>
    </row>
    <row r="4" spans="1:8" ht="63" customHeight="1">
      <c r="A4" s="526"/>
      <c r="B4" s="526"/>
      <c r="C4" s="526"/>
      <c r="D4" s="129" t="s">
        <v>591</v>
      </c>
      <c r="E4" s="129" t="s">
        <v>592</v>
      </c>
      <c r="F4" s="2" t="s">
        <v>137</v>
      </c>
      <c r="G4" s="2" t="s">
        <v>138</v>
      </c>
      <c r="H4" s="526"/>
    </row>
    <row r="5" spans="1:8" s="7" customFormat="1" ht="29.25" customHeight="1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  <row r="6" spans="1:8" s="7" customFormat="1" ht="36" customHeight="1">
      <c r="A6" s="26" t="s">
        <v>111</v>
      </c>
      <c r="B6" s="14"/>
      <c r="C6" s="13"/>
      <c r="D6" s="13"/>
      <c r="E6" s="13"/>
      <c r="F6" s="13"/>
      <c r="G6" s="13"/>
      <c r="H6" s="13"/>
    </row>
    <row r="7" spans="1:8" ht="69.75" customHeight="1">
      <c r="A7" s="10" t="s">
        <v>318</v>
      </c>
      <c r="B7" s="11">
        <v>5000</v>
      </c>
      <c r="C7" s="15" t="s">
        <v>175</v>
      </c>
      <c r="D7" s="60">
        <f>('Осн. фін. пок.'!C27/'Осн. фін. пок.'!C25)*100</f>
        <v>2.3491179201485606</v>
      </c>
      <c r="E7" s="60">
        <f>('Осн. фін. пок.'!D27/'Осн. фін. пок.'!D25)*100</f>
        <v>2.3047722342733188</v>
      </c>
      <c r="F7" s="60">
        <f>('Осн. фін. пок.'!E27/'Осн. фін. пок.'!E25)*100</f>
        <v>11.026407687216123</v>
      </c>
      <c r="G7" s="60">
        <f>('Осн. фін. пок.'!F27/'Осн. фін. пок.'!F25)*100</f>
        <v>2.3047722342733188</v>
      </c>
      <c r="H7" s="16"/>
    </row>
    <row r="8" spans="1:8" ht="64.5" customHeight="1">
      <c r="A8" s="10" t="s">
        <v>319</v>
      </c>
      <c r="B8" s="11">
        <v>5010</v>
      </c>
      <c r="C8" s="15" t="s">
        <v>175</v>
      </c>
      <c r="D8" s="60">
        <f>('Осн. фін. пок.'!C33/'Осн. фін. пок.'!C25)*100</f>
        <v>4.6518105849582172</v>
      </c>
      <c r="E8" s="60">
        <f>('Осн. фін. пок.'!D33/'Осн. фін. пок.'!D25)*100</f>
        <v>3.1914316702819958</v>
      </c>
      <c r="F8" s="60">
        <f>('Осн. фін. пок.'!E33/'Осн. фін. пок.'!E25)*100</f>
        <v>5.3865291123639105</v>
      </c>
      <c r="G8" s="60">
        <f>('Осн. фін. пок.'!F33/'Осн. фін. пок.'!F25)*100</f>
        <v>3.1914316702819958</v>
      </c>
      <c r="H8" s="16"/>
    </row>
    <row r="9" spans="1:8" ht="56.25" customHeight="1">
      <c r="A9" s="16" t="s">
        <v>320</v>
      </c>
      <c r="B9" s="11">
        <v>5020</v>
      </c>
      <c r="C9" s="15" t="s">
        <v>175</v>
      </c>
      <c r="D9" s="60">
        <f>('Осн. фін. пок.'!C46/'Осн. фін. пок.'!C99)*100</f>
        <v>-1.9041803142175093</v>
      </c>
      <c r="E9" s="60">
        <f>('Осн. фін. пок.'!D46/'Осн. фін. пок.'!D99)*100</f>
        <v>-0.62176735996478483</v>
      </c>
      <c r="F9" s="60">
        <f>('Осн. фін. пок.'!E46/'Осн. фін. пок.'!E99)*100</f>
        <v>0</v>
      </c>
      <c r="G9" s="60">
        <f>('Осн. фін. пок.'!F46/'Осн. фін. пок.'!F99)*100</f>
        <v>-0.62176735996478483</v>
      </c>
      <c r="H9" s="16" t="s">
        <v>176</v>
      </c>
    </row>
    <row r="10" spans="1:8" ht="56.25" customHeight="1">
      <c r="A10" s="16" t="s">
        <v>383</v>
      </c>
      <c r="B10" s="11">
        <v>5030</v>
      </c>
      <c r="C10" s="15" t="s">
        <v>175</v>
      </c>
      <c r="D10" s="60">
        <f>('Осн. фін. пок.'!C46/'Осн. фін. пок.'!C100)*100</f>
        <v>-2.8134355903703399</v>
      </c>
      <c r="E10" s="60">
        <f>('Осн. фін. пок.'!D46/'Осн. фін. пок.'!D100)*100</f>
        <v>-0.88319199656102221</v>
      </c>
      <c r="F10" s="60">
        <f>('Осн. фін. пок.'!E46/'Осн. фін. пок.'!E100)*100</f>
        <v>0</v>
      </c>
      <c r="G10" s="60">
        <f>('Осн. фін. пок.'!F46/'Осн. фін. пок.'!F100)*100</f>
        <v>-0.88319199656102221</v>
      </c>
      <c r="H10" s="16"/>
    </row>
    <row r="11" spans="1:8" ht="66.75" customHeight="1">
      <c r="A11" s="16" t="s">
        <v>321</v>
      </c>
      <c r="B11" s="11">
        <v>5040</v>
      </c>
      <c r="C11" s="15" t="s">
        <v>175</v>
      </c>
      <c r="D11" s="60">
        <f>('Осн. фін. пок.'!C46/'Осн. фін. пок.'!C25)*100</f>
        <v>-2.1231816774992263</v>
      </c>
      <c r="E11" s="60">
        <f>('Осн. фін. пок.'!D46/'Осн. фін. пок.'!D25)*100</f>
        <v>-0.61279826464208242</v>
      </c>
      <c r="F11" s="60">
        <f>('Осн. фін. пок.'!E46/'Осн. фін. пок.'!E25)*100</f>
        <v>0</v>
      </c>
      <c r="G11" s="60">
        <f>('Осн. фін. пок.'!F46/'Осн. фін. пок.'!F25)*100</f>
        <v>-0.61279826464208242</v>
      </c>
      <c r="H11" s="16" t="s">
        <v>177</v>
      </c>
    </row>
    <row r="12" spans="1:8" ht="42" customHeight="1">
      <c r="A12" s="26" t="s">
        <v>113</v>
      </c>
      <c r="B12" s="11"/>
      <c r="C12" s="17"/>
      <c r="D12" s="60"/>
      <c r="E12" s="60"/>
      <c r="F12" s="60"/>
      <c r="G12" s="60"/>
      <c r="H12" s="16"/>
    </row>
    <row r="13" spans="1:8" ht="70.5" customHeight="1">
      <c r="A13" s="16" t="s">
        <v>384</v>
      </c>
      <c r="B13" s="11">
        <v>5100</v>
      </c>
      <c r="C13" s="15"/>
      <c r="D13" s="60">
        <f>('Осн. фін. пок.'!C101+'Осн. фін. пок.'!C102)/'Осн. фін. пок.'!C33</f>
        <v>7.7465069860279439</v>
      </c>
      <c r="E13" s="60">
        <f>('Осн. фін. пок.'!D101+'Осн. фін. пок.'!D102)/'Осн. фін. пок.'!D33</f>
        <v>9.1410365335598982</v>
      </c>
      <c r="F13" s="60">
        <f>('Осн. фін. пок.'!E101+'Осн. фін. пок.'!E102)/'Осн. фін. пок.'!E33</f>
        <v>4.8745762711864407</v>
      </c>
      <c r="G13" s="60">
        <f>('Осн. фін. пок.'!F101+'Осн. фін. пок.'!F102)/'Осн. фін. пок.'!F33</f>
        <v>9.1410365335598982</v>
      </c>
      <c r="H13" s="16"/>
    </row>
    <row r="14" spans="1:8" s="7" customFormat="1" ht="73.5" customHeight="1">
      <c r="A14" s="16" t="s">
        <v>385</v>
      </c>
      <c r="B14" s="11">
        <v>5110</v>
      </c>
      <c r="C14" s="15" t="s">
        <v>108</v>
      </c>
      <c r="D14" s="60">
        <f>'Осн. фін. пок.'!C100/('Осн. фін. пок.'!C101+'Осн. фін. пок.'!C102)</f>
        <v>2.0942197028257321</v>
      </c>
      <c r="E14" s="60">
        <f>'Осн. фін. пок.'!D100/('Осн. фін. пок.'!D101+'Осн. фін. пок.'!D102)</f>
        <v>2.3783808904173251</v>
      </c>
      <c r="F14" s="60">
        <f>'Осн. фін. пок.'!E100/('Осн. фін. пок.'!E101+'Осн. фін. пок.'!E102)</f>
        <v>2.1037899860917944</v>
      </c>
      <c r="G14" s="60">
        <f>'Осн. фін. пок.'!F100/('Осн. фін. пок.'!F101+'Осн. фін. пок.'!F102)</f>
        <v>2.3783808904173251</v>
      </c>
      <c r="H14" s="16" t="s">
        <v>178</v>
      </c>
    </row>
    <row r="15" spans="1:8" s="7" customFormat="1" ht="112.5">
      <c r="A15" s="16" t="s">
        <v>386</v>
      </c>
      <c r="B15" s="11">
        <v>5120</v>
      </c>
      <c r="C15" s="15" t="s">
        <v>108</v>
      </c>
      <c r="D15" s="60">
        <f>'Осн. фін. пок.'!C97/'Осн. фін. пок.'!C102</f>
        <v>0.50596816976127323</v>
      </c>
      <c r="E15" s="60">
        <f>'Осн. фін. пок.'!D97/'Осн. фін. пок.'!D102</f>
        <v>0.60005290305515147</v>
      </c>
      <c r="F15" s="60">
        <f>'Осн. фін. пок.'!E97/'Осн. фін. пок.'!E102</f>
        <v>0.38504526656979993</v>
      </c>
      <c r="G15" s="60">
        <f>'Осн. фін. пок.'!F97/'Осн. фін. пок.'!F102</f>
        <v>0.60005290305515147</v>
      </c>
      <c r="H15" s="16" t="s">
        <v>180</v>
      </c>
    </row>
    <row r="16" spans="1:8" ht="33.75" customHeight="1">
      <c r="A16" s="26" t="s">
        <v>112</v>
      </c>
      <c r="B16" s="11"/>
      <c r="C16" s="15"/>
      <c r="D16" s="60"/>
      <c r="E16" s="60"/>
      <c r="F16" s="60"/>
      <c r="G16" s="60"/>
      <c r="H16" s="16"/>
    </row>
    <row r="17" spans="1:11" ht="49.5" customHeight="1">
      <c r="A17" s="16" t="s">
        <v>306</v>
      </c>
      <c r="B17" s="11">
        <v>5200</v>
      </c>
      <c r="C17" s="15"/>
      <c r="D17" s="60">
        <f>'Осн. фін. пок.'!C74/'Осн. фін. пок.'!C56</f>
        <v>0.32669921141569658</v>
      </c>
      <c r="E17" s="60">
        <f>'Осн. фін. пок.'!D74/'Осн. фін. пок.'!D56</f>
        <v>0.34478764478764479</v>
      </c>
      <c r="F17" s="60">
        <f>'Осн. фін. пок.'!E74/'Осн. фін. пок.'!E56</f>
        <v>7.6923076923076927E-2</v>
      </c>
      <c r="G17" s="60">
        <f>'Осн. фін. пок.'!F74/'Осн. фін. пок.'!F56</f>
        <v>0.34478764478764479</v>
      </c>
      <c r="H17" s="16"/>
    </row>
    <row r="18" spans="1:11" ht="92.25" customHeight="1">
      <c r="A18" s="16" t="s">
        <v>307</v>
      </c>
      <c r="B18" s="11">
        <v>5210</v>
      </c>
      <c r="C18" s="15"/>
      <c r="D18" s="60">
        <f>'Осн. фін. пок.'!C74/'Осн. фін. пок.'!C25</f>
        <v>2.6926648096564532E-2</v>
      </c>
      <c r="E18" s="60">
        <f>'Осн. фін. пок.'!D74/'Осн. фін. пок.'!D25</f>
        <v>2.4213665943600866E-2</v>
      </c>
      <c r="F18" s="60">
        <f>'Осн. фін. пок.'!E74/'Осн. фін. пок.'!E25</f>
        <v>4.5648551799694157E-3</v>
      </c>
      <c r="G18" s="60">
        <f>'Осн. фін. пок.'!F74/'Осн. фін. пок.'!F25</f>
        <v>2.4213665943600866E-2</v>
      </c>
      <c r="H18" s="16"/>
    </row>
    <row r="19" spans="1:11" ht="57" customHeight="1">
      <c r="A19" s="16" t="s">
        <v>308</v>
      </c>
      <c r="B19" s="11">
        <v>5220</v>
      </c>
      <c r="C19" s="15" t="s">
        <v>263</v>
      </c>
      <c r="D19" s="60">
        <f>'Осн. фін. пок.'!C96/'Осн. фін. пок.'!C95</f>
        <v>0.47601074911682117</v>
      </c>
      <c r="E19" s="60">
        <f>'Осн. фін. пок.'!D96/'Осн. фін. пок.'!D95</f>
        <v>0.49558373414954088</v>
      </c>
      <c r="F19" s="60">
        <f>'Осн. фін. пок.'!E96/'Осн. фін. пок.'!E95</f>
        <v>0.52767821585025887</v>
      </c>
      <c r="G19" s="60">
        <f>'Осн. фін. пок.'!F96/'Осн. фін. пок.'!F95</f>
        <v>0.49558373414954088</v>
      </c>
      <c r="H19" s="16" t="s">
        <v>179</v>
      </c>
    </row>
    <row r="20" spans="1:11" ht="44.25" customHeight="1">
      <c r="A20" s="26" t="s">
        <v>171</v>
      </c>
      <c r="B20" s="11"/>
      <c r="C20" s="15"/>
      <c r="D20" s="60"/>
      <c r="E20" s="60"/>
      <c r="F20" s="60"/>
      <c r="G20" s="60"/>
      <c r="H20" s="16"/>
    </row>
    <row r="21" spans="1:11" ht="81.75" customHeight="1">
      <c r="A21" s="16" t="s">
        <v>182</v>
      </c>
      <c r="B21" s="11">
        <v>5300</v>
      </c>
      <c r="C21" s="15"/>
      <c r="D21" s="60"/>
      <c r="E21" s="60"/>
      <c r="F21" s="60"/>
      <c r="G21" s="60"/>
      <c r="H21" s="18"/>
    </row>
    <row r="22" spans="1:11" ht="20.25">
      <c r="A22" s="19"/>
      <c r="B22" s="19"/>
      <c r="C22" s="19"/>
      <c r="D22" s="19"/>
      <c r="E22" s="19"/>
      <c r="F22" s="19"/>
      <c r="G22" s="19"/>
      <c r="H22" s="19"/>
      <c r="K22" s="9"/>
    </row>
    <row r="23" spans="1:11" s="66" customFormat="1" ht="27.75" customHeight="1">
      <c r="A23" s="117" t="s">
        <v>465</v>
      </c>
      <c r="B23" s="70"/>
      <c r="C23" s="522" t="s">
        <v>134</v>
      </c>
      <c r="D23" s="522"/>
      <c r="E23" s="71"/>
      <c r="F23" s="528" t="s">
        <v>466</v>
      </c>
      <c r="G23" s="529"/>
      <c r="H23" s="127"/>
    </row>
    <row r="24" spans="1:11" s="74" customFormat="1" ht="15.75">
      <c r="A24" s="72" t="s">
        <v>65</v>
      </c>
      <c r="B24" s="73"/>
      <c r="C24" s="492" t="s">
        <v>66</v>
      </c>
      <c r="D24" s="492"/>
      <c r="E24" s="73"/>
      <c r="F24" s="523" t="s">
        <v>77</v>
      </c>
      <c r="G24" s="523"/>
      <c r="H24" s="523"/>
    </row>
  </sheetData>
  <mergeCells count="11">
    <mergeCell ref="C23:D23"/>
    <mergeCell ref="C24:D24"/>
    <mergeCell ref="F24:H24"/>
    <mergeCell ref="A2:H2"/>
    <mergeCell ref="A3:A4"/>
    <mergeCell ref="B3:B4"/>
    <mergeCell ref="C3:C4"/>
    <mergeCell ref="D3:E3"/>
    <mergeCell ref="F3:G3"/>
    <mergeCell ref="H3:H4"/>
    <mergeCell ref="F23:G23"/>
  </mergeCells>
  <phoneticPr fontId="3" type="noConversion"/>
  <pageMargins left="0.59055118110236227" right="0.59055118110236227" top="0.98425196850393704" bottom="0.59055118110236227" header="0.19685039370078741" footer="0.31496062992125984"/>
  <pageSetup paperSize="9" scale="50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Y78"/>
  <sheetViews>
    <sheetView view="pageBreakPreview" topLeftCell="A55" zoomScale="65" zoomScaleNormal="75" zoomScaleSheetLayoutView="65" workbookViewId="0">
      <selection sqref="A1:XFD1048576"/>
    </sheetView>
  </sheetViews>
  <sheetFormatPr defaultColWidth="9.140625" defaultRowHeight="18.75"/>
  <cols>
    <col min="1" max="1" width="44.85546875" style="442" customWidth="1"/>
    <col min="2" max="2" width="17.5703125" style="328" customWidth="1"/>
    <col min="3" max="3" width="15.85546875" style="442" customWidth="1"/>
    <col min="4" max="4" width="16.140625" style="442" customWidth="1"/>
    <col min="5" max="5" width="15.42578125" style="442" customWidth="1"/>
    <col min="6" max="6" width="16.5703125" style="442" customWidth="1"/>
    <col min="7" max="7" width="15.28515625" style="442" customWidth="1"/>
    <col min="8" max="8" width="16.5703125" style="442" customWidth="1"/>
    <col min="9" max="9" width="16.140625" style="442" customWidth="1"/>
    <col min="10" max="10" width="16.42578125" style="442" customWidth="1"/>
    <col min="11" max="11" width="16.5703125" style="442" customWidth="1"/>
    <col min="12" max="12" width="16.85546875" style="442" customWidth="1"/>
    <col min="13" max="15" width="16.7109375" style="442" customWidth="1"/>
    <col min="16" max="16384" width="9.140625" style="442"/>
  </cols>
  <sheetData>
    <row r="1" spans="1:15" ht="20.25">
      <c r="O1" s="450" t="s">
        <v>345</v>
      </c>
    </row>
    <row r="2" spans="1:15" ht="24.75" customHeight="1">
      <c r="A2" s="575" t="s">
        <v>87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</row>
    <row r="3" spans="1:15" ht="37.5" customHeight="1">
      <c r="A3" s="576" t="s">
        <v>593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</row>
    <row r="4" spans="1:15" ht="24.75" customHeight="1">
      <c r="A4" s="577" t="s">
        <v>520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</row>
    <row r="5" spans="1:15" ht="20.25">
      <c r="A5" s="578"/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</row>
    <row r="6" spans="1:15" ht="41.25" customHeight="1">
      <c r="A6" s="559" t="s">
        <v>217</v>
      </c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</row>
    <row r="7" spans="1:15" ht="41.25" customHeight="1">
      <c r="A7" s="579" t="s">
        <v>169</v>
      </c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</row>
    <row r="8" spans="1:15" s="1" customFormat="1" ht="74.25" customHeight="1">
      <c r="A8" s="454" t="s">
        <v>151</v>
      </c>
      <c r="B8" s="454"/>
      <c r="C8" s="580" t="s">
        <v>594</v>
      </c>
      <c r="D8" s="580"/>
      <c r="E8" s="573"/>
      <c r="F8" s="572" t="s">
        <v>595</v>
      </c>
      <c r="G8" s="580"/>
      <c r="H8" s="573"/>
      <c r="I8" s="454" t="s">
        <v>596</v>
      </c>
      <c r="J8" s="454"/>
      <c r="K8" s="454"/>
      <c r="L8" s="454" t="s">
        <v>425</v>
      </c>
      <c r="M8" s="454"/>
      <c r="N8" s="572" t="s">
        <v>426</v>
      </c>
      <c r="O8" s="573"/>
    </row>
    <row r="9" spans="1:15" s="1" customFormat="1" ht="27.75" customHeight="1">
      <c r="A9" s="454">
        <v>1</v>
      </c>
      <c r="B9" s="454"/>
      <c r="C9" s="580">
        <v>2</v>
      </c>
      <c r="D9" s="580"/>
      <c r="E9" s="573"/>
      <c r="F9" s="572">
        <v>3</v>
      </c>
      <c r="G9" s="580"/>
      <c r="H9" s="573"/>
      <c r="I9" s="454">
        <v>4</v>
      </c>
      <c r="J9" s="454"/>
      <c r="K9" s="454"/>
      <c r="L9" s="572">
        <v>5</v>
      </c>
      <c r="M9" s="573"/>
      <c r="N9" s="454">
        <v>6</v>
      </c>
      <c r="O9" s="454"/>
    </row>
    <row r="10" spans="1:15" s="1" customFormat="1" ht="135.75" customHeight="1">
      <c r="A10" s="485" t="s">
        <v>387</v>
      </c>
      <c r="B10" s="485"/>
      <c r="C10" s="556">
        <f>SUM(C11:C13)</f>
        <v>180</v>
      </c>
      <c r="D10" s="557"/>
      <c r="E10" s="558"/>
      <c r="F10" s="556">
        <f>SUM(F11:F13)</f>
        <v>173</v>
      </c>
      <c r="G10" s="557"/>
      <c r="H10" s="558"/>
      <c r="I10" s="556">
        <f>SUM(I11:I13)</f>
        <v>144</v>
      </c>
      <c r="J10" s="557"/>
      <c r="K10" s="558"/>
      <c r="L10" s="546">
        <f>I10-F10</f>
        <v>-29</v>
      </c>
      <c r="M10" s="546"/>
      <c r="N10" s="554">
        <f>(I10/F10)*100</f>
        <v>83.236994219653184</v>
      </c>
      <c r="O10" s="555"/>
    </row>
    <row r="11" spans="1:15" s="1" customFormat="1" ht="33" customHeight="1">
      <c r="A11" s="568" t="s">
        <v>155</v>
      </c>
      <c r="B11" s="568"/>
      <c r="C11" s="530">
        <v>1</v>
      </c>
      <c r="D11" s="531"/>
      <c r="E11" s="532"/>
      <c r="F11" s="530">
        <v>1</v>
      </c>
      <c r="G11" s="531"/>
      <c r="H11" s="532"/>
      <c r="I11" s="530">
        <v>1</v>
      </c>
      <c r="J11" s="531"/>
      <c r="K11" s="532"/>
      <c r="L11" s="547">
        <f t="shared" ref="L11:L25" si="0">I11-F11</f>
        <v>0</v>
      </c>
      <c r="M11" s="547"/>
      <c r="N11" s="552">
        <f t="shared" ref="N11:N25" si="1">(I11/F11)*100</f>
        <v>100</v>
      </c>
      <c r="O11" s="553"/>
    </row>
    <row r="12" spans="1:15" s="1" customFormat="1" ht="33" customHeight="1">
      <c r="A12" s="568" t="s">
        <v>154</v>
      </c>
      <c r="B12" s="568"/>
      <c r="C12" s="530">
        <v>10</v>
      </c>
      <c r="D12" s="531"/>
      <c r="E12" s="532"/>
      <c r="F12" s="530">
        <v>11</v>
      </c>
      <c r="G12" s="531"/>
      <c r="H12" s="532"/>
      <c r="I12" s="530">
        <v>9</v>
      </c>
      <c r="J12" s="531"/>
      <c r="K12" s="532"/>
      <c r="L12" s="547">
        <f t="shared" si="0"/>
        <v>-2</v>
      </c>
      <c r="M12" s="547"/>
      <c r="N12" s="552">
        <f t="shared" si="1"/>
        <v>81.818181818181827</v>
      </c>
      <c r="O12" s="553"/>
    </row>
    <row r="13" spans="1:15" s="1" customFormat="1" ht="33" customHeight="1">
      <c r="A13" s="568" t="s">
        <v>156</v>
      </c>
      <c r="B13" s="568"/>
      <c r="C13" s="530">
        <v>169</v>
      </c>
      <c r="D13" s="531"/>
      <c r="E13" s="532"/>
      <c r="F13" s="530">
        <v>161</v>
      </c>
      <c r="G13" s="531"/>
      <c r="H13" s="532"/>
      <c r="I13" s="530">
        <v>134</v>
      </c>
      <c r="J13" s="531"/>
      <c r="K13" s="532"/>
      <c r="L13" s="547">
        <f t="shared" si="0"/>
        <v>-27</v>
      </c>
      <c r="M13" s="547"/>
      <c r="N13" s="552">
        <f t="shared" si="1"/>
        <v>83.229813664596278</v>
      </c>
      <c r="O13" s="553"/>
    </row>
    <row r="14" spans="1:15" s="1" customFormat="1" ht="44.25" customHeight="1">
      <c r="A14" s="485" t="s">
        <v>309</v>
      </c>
      <c r="B14" s="485"/>
      <c r="C14" s="556">
        <f>SUM(C15:C17)</f>
        <v>18738</v>
      </c>
      <c r="D14" s="557"/>
      <c r="E14" s="558"/>
      <c r="F14" s="556">
        <f>SUM(F15:F17)</f>
        <v>24465</v>
      </c>
      <c r="G14" s="557"/>
      <c r="H14" s="558"/>
      <c r="I14" s="556">
        <f>SUM(I15:I17)</f>
        <v>21701</v>
      </c>
      <c r="J14" s="557"/>
      <c r="K14" s="558"/>
      <c r="L14" s="546">
        <f t="shared" si="0"/>
        <v>-2764</v>
      </c>
      <c r="M14" s="546"/>
      <c r="N14" s="554">
        <f t="shared" si="1"/>
        <v>88.702227672184748</v>
      </c>
      <c r="O14" s="555"/>
    </row>
    <row r="15" spans="1:15" s="1" customFormat="1" ht="33" customHeight="1">
      <c r="A15" s="568" t="s">
        <v>155</v>
      </c>
      <c r="B15" s="568"/>
      <c r="C15" s="530">
        <v>439</v>
      </c>
      <c r="D15" s="531"/>
      <c r="E15" s="532"/>
      <c r="F15" s="530">
        <v>670</v>
      </c>
      <c r="G15" s="531"/>
      <c r="H15" s="532"/>
      <c r="I15" s="530">
        <v>410</v>
      </c>
      <c r="J15" s="531"/>
      <c r="K15" s="532"/>
      <c r="L15" s="547">
        <f t="shared" si="0"/>
        <v>-260</v>
      </c>
      <c r="M15" s="547"/>
      <c r="N15" s="552">
        <f t="shared" si="1"/>
        <v>61.194029850746269</v>
      </c>
      <c r="O15" s="553"/>
    </row>
    <row r="16" spans="1:15" s="1" customFormat="1" ht="33" customHeight="1">
      <c r="A16" s="568" t="s">
        <v>154</v>
      </c>
      <c r="B16" s="568"/>
      <c r="C16" s="530">
        <v>1870</v>
      </c>
      <c r="D16" s="531"/>
      <c r="E16" s="532"/>
      <c r="F16" s="530">
        <v>3405</v>
      </c>
      <c r="G16" s="531"/>
      <c r="H16" s="532"/>
      <c r="I16" s="530">
        <v>2522</v>
      </c>
      <c r="J16" s="531"/>
      <c r="K16" s="532"/>
      <c r="L16" s="547">
        <f t="shared" si="0"/>
        <v>-883</v>
      </c>
      <c r="M16" s="547"/>
      <c r="N16" s="552">
        <f t="shared" si="1"/>
        <v>74.067547723935391</v>
      </c>
      <c r="O16" s="553"/>
    </row>
    <row r="17" spans="1:25" s="1" customFormat="1" ht="33" customHeight="1">
      <c r="A17" s="568" t="s">
        <v>156</v>
      </c>
      <c r="B17" s="568"/>
      <c r="C17" s="530">
        <v>16429</v>
      </c>
      <c r="D17" s="531"/>
      <c r="E17" s="532"/>
      <c r="F17" s="530">
        <v>20390</v>
      </c>
      <c r="G17" s="531"/>
      <c r="H17" s="532"/>
      <c r="I17" s="530">
        <v>18769</v>
      </c>
      <c r="J17" s="531"/>
      <c r="K17" s="532"/>
      <c r="L17" s="547">
        <f t="shared" si="0"/>
        <v>-1621</v>
      </c>
      <c r="M17" s="547"/>
      <c r="N17" s="552">
        <f t="shared" si="1"/>
        <v>92.050024521824426</v>
      </c>
      <c r="O17" s="553"/>
    </row>
    <row r="18" spans="1:25" s="1" customFormat="1" ht="47.25" customHeight="1">
      <c r="A18" s="485" t="s">
        <v>310</v>
      </c>
      <c r="B18" s="485"/>
      <c r="C18" s="556">
        <f>'Осн. фін. пок.'!C54</f>
        <v>18738</v>
      </c>
      <c r="D18" s="557"/>
      <c r="E18" s="558"/>
      <c r="F18" s="556">
        <f>'Осн. фін. пок.'!E54</f>
        <v>24465</v>
      </c>
      <c r="G18" s="557"/>
      <c r="H18" s="558"/>
      <c r="I18" s="556">
        <f>'Осн. фін. пок.'!F54</f>
        <v>21701</v>
      </c>
      <c r="J18" s="557"/>
      <c r="K18" s="558"/>
      <c r="L18" s="546">
        <f t="shared" si="0"/>
        <v>-2764</v>
      </c>
      <c r="M18" s="546"/>
      <c r="N18" s="554">
        <f t="shared" si="1"/>
        <v>88.702227672184748</v>
      </c>
      <c r="O18" s="555"/>
    </row>
    <row r="19" spans="1:25" s="1" customFormat="1" ht="33" customHeight="1">
      <c r="A19" s="568" t="s">
        <v>155</v>
      </c>
      <c r="B19" s="568"/>
      <c r="C19" s="530">
        <v>439</v>
      </c>
      <c r="D19" s="531"/>
      <c r="E19" s="532"/>
      <c r="F19" s="530">
        <v>670</v>
      </c>
      <c r="G19" s="531"/>
      <c r="H19" s="532"/>
      <c r="I19" s="530">
        <v>410</v>
      </c>
      <c r="J19" s="531"/>
      <c r="K19" s="532"/>
      <c r="L19" s="547">
        <f t="shared" si="0"/>
        <v>-260</v>
      </c>
      <c r="M19" s="547"/>
      <c r="N19" s="552">
        <f t="shared" si="1"/>
        <v>61.194029850746269</v>
      </c>
      <c r="O19" s="553"/>
    </row>
    <row r="20" spans="1:25" s="1" customFormat="1" ht="33" customHeight="1">
      <c r="A20" s="568" t="s">
        <v>154</v>
      </c>
      <c r="B20" s="568"/>
      <c r="C20" s="530">
        <v>1870</v>
      </c>
      <c r="D20" s="531"/>
      <c r="E20" s="532"/>
      <c r="F20" s="530">
        <v>3405</v>
      </c>
      <c r="G20" s="531"/>
      <c r="H20" s="532"/>
      <c r="I20" s="530">
        <v>2522</v>
      </c>
      <c r="J20" s="531"/>
      <c r="K20" s="532"/>
      <c r="L20" s="547">
        <f t="shared" si="0"/>
        <v>-883</v>
      </c>
      <c r="M20" s="547"/>
      <c r="N20" s="552">
        <f t="shared" si="1"/>
        <v>74.067547723935391</v>
      </c>
      <c r="O20" s="553"/>
    </row>
    <row r="21" spans="1:25" s="1" customFormat="1" ht="33" customHeight="1">
      <c r="A21" s="568" t="s">
        <v>156</v>
      </c>
      <c r="B21" s="568"/>
      <c r="C21" s="530">
        <v>16429</v>
      </c>
      <c r="D21" s="531"/>
      <c r="E21" s="532"/>
      <c r="F21" s="530">
        <v>20390</v>
      </c>
      <c r="G21" s="531"/>
      <c r="H21" s="532"/>
      <c r="I21" s="530">
        <v>18769</v>
      </c>
      <c r="J21" s="531"/>
      <c r="K21" s="532"/>
      <c r="L21" s="547">
        <f t="shared" si="0"/>
        <v>-1621</v>
      </c>
      <c r="M21" s="547"/>
      <c r="N21" s="552">
        <f t="shared" si="1"/>
        <v>92.050024521824426</v>
      </c>
      <c r="O21" s="553"/>
    </row>
    <row r="22" spans="1:25" s="1" customFormat="1" ht="65.25" customHeight="1">
      <c r="A22" s="485" t="s">
        <v>388</v>
      </c>
      <c r="B22" s="485"/>
      <c r="C22" s="556">
        <f>ROUND((C18/C10)/12*1000,0)</f>
        <v>8675</v>
      </c>
      <c r="D22" s="557"/>
      <c r="E22" s="558"/>
      <c r="F22" s="556">
        <f>ROUND((F18/F10)/12*1000,0)</f>
        <v>11785</v>
      </c>
      <c r="G22" s="557"/>
      <c r="H22" s="558"/>
      <c r="I22" s="556">
        <f>ROUND((I18/I10)/12*1000,0)</f>
        <v>12558</v>
      </c>
      <c r="J22" s="557"/>
      <c r="K22" s="558"/>
      <c r="L22" s="546">
        <f>I22-F22</f>
        <v>773</v>
      </c>
      <c r="M22" s="546"/>
      <c r="N22" s="554">
        <f t="shared" si="1"/>
        <v>106.55918540517608</v>
      </c>
      <c r="O22" s="555"/>
    </row>
    <row r="23" spans="1:25" s="1" customFormat="1" ht="33" customHeight="1">
      <c r="A23" s="568" t="s">
        <v>155</v>
      </c>
      <c r="B23" s="568"/>
      <c r="C23" s="530">
        <f t="shared" ref="C23:C25" si="2">ROUND((C19/C11)/12*1000,0)</f>
        <v>36583</v>
      </c>
      <c r="D23" s="531"/>
      <c r="E23" s="532"/>
      <c r="F23" s="530">
        <f t="shared" ref="F23:F25" si="3">ROUND((F19/F11)/12*1000,0)</f>
        <v>55833</v>
      </c>
      <c r="G23" s="531"/>
      <c r="H23" s="532"/>
      <c r="I23" s="530">
        <f t="shared" ref="I23:I25" si="4">ROUND((I19/I11)/12*1000,0)</f>
        <v>34167</v>
      </c>
      <c r="J23" s="531"/>
      <c r="K23" s="532"/>
      <c r="L23" s="547">
        <f t="shared" si="0"/>
        <v>-21666</v>
      </c>
      <c r="M23" s="547"/>
      <c r="N23" s="552">
        <f t="shared" si="1"/>
        <v>61.194992208908708</v>
      </c>
      <c r="O23" s="553"/>
    </row>
    <row r="24" spans="1:25" s="1" customFormat="1" ht="33" customHeight="1">
      <c r="A24" s="568" t="s">
        <v>154</v>
      </c>
      <c r="B24" s="568"/>
      <c r="C24" s="530">
        <f t="shared" si="2"/>
        <v>15583</v>
      </c>
      <c r="D24" s="531"/>
      <c r="E24" s="532"/>
      <c r="F24" s="530">
        <f t="shared" si="3"/>
        <v>25795</v>
      </c>
      <c r="G24" s="531"/>
      <c r="H24" s="532"/>
      <c r="I24" s="530">
        <f t="shared" si="4"/>
        <v>23352</v>
      </c>
      <c r="J24" s="531"/>
      <c r="K24" s="532"/>
      <c r="L24" s="547">
        <f t="shared" si="0"/>
        <v>-2443</v>
      </c>
      <c r="M24" s="547"/>
      <c r="N24" s="552">
        <f t="shared" si="1"/>
        <v>90.5291723202171</v>
      </c>
      <c r="O24" s="553"/>
    </row>
    <row r="25" spans="1:25" s="1" customFormat="1" ht="33" customHeight="1">
      <c r="A25" s="568" t="s">
        <v>156</v>
      </c>
      <c r="B25" s="568"/>
      <c r="C25" s="530">
        <f t="shared" si="2"/>
        <v>8101</v>
      </c>
      <c r="D25" s="531"/>
      <c r="E25" s="532"/>
      <c r="F25" s="530">
        <f t="shared" si="3"/>
        <v>10554</v>
      </c>
      <c r="G25" s="531"/>
      <c r="H25" s="532"/>
      <c r="I25" s="530">
        <f t="shared" si="4"/>
        <v>11672</v>
      </c>
      <c r="J25" s="531"/>
      <c r="K25" s="532"/>
      <c r="L25" s="547">
        <f t="shared" si="0"/>
        <v>1118</v>
      </c>
      <c r="M25" s="547"/>
      <c r="N25" s="552">
        <f t="shared" si="1"/>
        <v>110.59314004169036</v>
      </c>
      <c r="O25" s="553"/>
      <c r="W25" s="581"/>
      <c r="X25" s="581"/>
      <c r="Y25" s="581"/>
    </row>
    <row r="26" spans="1:25" s="1" customFormat="1" ht="13.5" customHeight="1">
      <c r="A26" s="329"/>
      <c r="B26" s="329"/>
      <c r="C26" s="329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1"/>
      <c r="O26" s="331"/>
      <c r="W26" s="582"/>
      <c r="X26" s="582"/>
      <c r="Y26" s="582"/>
    </row>
    <row r="27" spans="1:25" ht="20.25">
      <c r="A27" s="585"/>
      <c r="B27" s="585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W27" s="582"/>
      <c r="X27" s="582"/>
      <c r="Y27" s="582"/>
    </row>
    <row r="28" spans="1:25" ht="11.25" customHeight="1">
      <c r="A28" s="332"/>
      <c r="B28" s="332"/>
      <c r="C28" s="332"/>
      <c r="D28" s="332"/>
      <c r="E28" s="332"/>
      <c r="F28" s="332"/>
      <c r="G28" s="332"/>
      <c r="H28" s="332"/>
      <c r="I28" s="332"/>
      <c r="J28" s="292"/>
      <c r="K28" s="292"/>
      <c r="L28" s="292"/>
      <c r="M28" s="292"/>
      <c r="N28" s="292"/>
      <c r="O28" s="292"/>
      <c r="W28" s="582"/>
      <c r="X28" s="582"/>
      <c r="Y28" s="582"/>
    </row>
    <row r="29" spans="1:25" ht="22.5">
      <c r="A29" s="559" t="s">
        <v>328</v>
      </c>
      <c r="B29" s="559"/>
      <c r="C29" s="559"/>
      <c r="D29" s="559"/>
      <c r="E29" s="559"/>
      <c r="F29" s="559"/>
      <c r="G29" s="559"/>
      <c r="H29" s="559"/>
      <c r="I29" s="559"/>
      <c r="J29" s="559"/>
      <c r="W29" s="1"/>
      <c r="X29" s="1"/>
      <c r="Y29" s="1"/>
    </row>
    <row r="30" spans="1:25">
      <c r="A30" s="333"/>
      <c r="W30" s="1"/>
      <c r="X30" s="1"/>
      <c r="Y30" s="1"/>
    </row>
    <row r="31" spans="1:25" ht="52.5" customHeight="1">
      <c r="A31" s="533" t="s">
        <v>389</v>
      </c>
      <c r="B31" s="534"/>
      <c r="C31" s="535"/>
      <c r="D31" s="527" t="s">
        <v>588</v>
      </c>
      <c r="E31" s="527"/>
      <c r="F31" s="527"/>
      <c r="G31" s="527" t="s">
        <v>589</v>
      </c>
      <c r="H31" s="527"/>
      <c r="I31" s="527"/>
      <c r="J31" s="527" t="s">
        <v>152</v>
      </c>
      <c r="K31" s="527"/>
      <c r="L31" s="527"/>
      <c r="M31" s="500" t="s">
        <v>153</v>
      </c>
      <c r="N31" s="542"/>
      <c r="O31" s="501"/>
    </row>
    <row r="32" spans="1:25" ht="155.25" customHeight="1">
      <c r="A32" s="536"/>
      <c r="B32" s="537"/>
      <c r="C32" s="538"/>
      <c r="D32" s="433" t="s">
        <v>311</v>
      </c>
      <c r="E32" s="433" t="s">
        <v>167</v>
      </c>
      <c r="F32" s="433" t="s">
        <v>312</v>
      </c>
      <c r="G32" s="433" t="s">
        <v>311</v>
      </c>
      <c r="H32" s="433" t="s">
        <v>167</v>
      </c>
      <c r="I32" s="433" t="s">
        <v>312</v>
      </c>
      <c r="J32" s="433" t="s">
        <v>311</v>
      </c>
      <c r="K32" s="433" t="s">
        <v>167</v>
      </c>
      <c r="L32" s="433" t="s">
        <v>312</v>
      </c>
      <c r="M32" s="334" t="s">
        <v>135</v>
      </c>
      <c r="N32" s="334" t="s">
        <v>136</v>
      </c>
      <c r="O32" s="334" t="s">
        <v>184</v>
      </c>
    </row>
    <row r="33" spans="1:15" ht="25.5" customHeight="1">
      <c r="A33" s="500">
        <v>1</v>
      </c>
      <c r="B33" s="542"/>
      <c r="C33" s="501"/>
      <c r="D33" s="433">
        <v>2</v>
      </c>
      <c r="E33" s="433">
        <v>3</v>
      </c>
      <c r="F33" s="433">
        <v>4</v>
      </c>
      <c r="G33" s="433">
        <v>5</v>
      </c>
      <c r="H33" s="42">
        <v>6</v>
      </c>
      <c r="I33" s="42">
        <v>7</v>
      </c>
      <c r="J33" s="42">
        <v>8</v>
      </c>
      <c r="K33" s="42">
        <v>9</v>
      </c>
      <c r="L33" s="42">
        <v>10</v>
      </c>
      <c r="M33" s="42">
        <v>11</v>
      </c>
      <c r="N33" s="42">
        <v>12</v>
      </c>
      <c r="O33" s="42">
        <v>13</v>
      </c>
    </row>
    <row r="34" spans="1:15" ht="33" customHeight="1">
      <c r="A34" s="544" t="s">
        <v>521</v>
      </c>
      <c r="B34" s="452"/>
      <c r="C34" s="545"/>
      <c r="D34" s="439">
        <v>39873</v>
      </c>
      <c r="E34" s="439">
        <v>241655</v>
      </c>
      <c r="F34" s="439">
        <f>D34/E34*1000</f>
        <v>164.99968964018953</v>
      </c>
      <c r="G34" s="439">
        <v>30382</v>
      </c>
      <c r="H34" s="439">
        <v>213136</v>
      </c>
      <c r="I34" s="439">
        <v>143</v>
      </c>
      <c r="J34" s="439">
        <f t="shared" ref="J34:L36" si="5">G34-D34</f>
        <v>-9491</v>
      </c>
      <c r="K34" s="439">
        <f t="shared" si="5"/>
        <v>-28519</v>
      </c>
      <c r="L34" s="439">
        <f t="shared" si="5"/>
        <v>-21.99968964018953</v>
      </c>
      <c r="M34" s="335">
        <f t="shared" ref="M34:O36" si="6">(G34/D34)*100</f>
        <v>76.196925237629472</v>
      </c>
      <c r="N34" s="439">
        <f t="shared" si="6"/>
        <v>88.198464753470859</v>
      </c>
      <c r="O34" s="439">
        <f t="shared" si="6"/>
        <v>86.666829684247489</v>
      </c>
    </row>
    <row r="35" spans="1:15" s="292" customFormat="1" ht="64.5" customHeight="1">
      <c r="A35" s="544" t="s">
        <v>625</v>
      </c>
      <c r="B35" s="548"/>
      <c r="C35" s="549"/>
      <c r="D35" s="439">
        <v>3200</v>
      </c>
      <c r="E35" s="439">
        <v>20645</v>
      </c>
      <c r="F35" s="439">
        <f t="shared" ref="F35:F36" si="7">D35/E35*1000</f>
        <v>155.0012109469605</v>
      </c>
      <c r="G35" s="148">
        <v>5899</v>
      </c>
      <c r="H35" s="154">
        <v>24748</v>
      </c>
      <c r="I35" s="149">
        <v>238</v>
      </c>
      <c r="J35" s="439">
        <f t="shared" si="5"/>
        <v>2699</v>
      </c>
      <c r="K35" s="439">
        <f t="shared" si="5"/>
        <v>4103</v>
      </c>
      <c r="L35" s="439">
        <f t="shared" si="5"/>
        <v>82.998789053039502</v>
      </c>
      <c r="M35" s="335">
        <f t="shared" si="6"/>
        <v>184.34375</v>
      </c>
      <c r="N35" s="439">
        <f t="shared" si="6"/>
        <v>119.8740615161056</v>
      </c>
      <c r="O35" s="439">
        <f t="shared" si="6"/>
        <v>153.54718750000004</v>
      </c>
    </row>
    <row r="36" spans="1:15" s="292" customFormat="1" ht="45" customHeight="1">
      <c r="A36" s="544" t="s">
        <v>522</v>
      </c>
      <c r="B36" s="452"/>
      <c r="C36" s="545"/>
      <c r="D36" s="439">
        <v>740</v>
      </c>
      <c r="E36" s="439">
        <v>4353</v>
      </c>
      <c r="F36" s="439">
        <f t="shared" si="7"/>
        <v>169.99770273374685</v>
      </c>
      <c r="G36" s="148">
        <v>599</v>
      </c>
      <c r="H36" s="154">
        <v>1918</v>
      </c>
      <c r="I36" s="149">
        <v>312</v>
      </c>
      <c r="J36" s="439">
        <f t="shared" si="5"/>
        <v>-141</v>
      </c>
      <c r="K36" s="439">
        <f t="shared" si="5"/>
        <v>-2435</v>
      </c>
      <c r="L36" s="439">
        <f t="shared" si="5"/>
        <v>142.00229726625315</v>
      </c>
      <c r="M36" s="335">
        <f t="shared" si="6"/>
        <v>80.945945945945937</v>
      </c>
      <c r="N36" s="439">
        <f t="shared" si="6"/>
        <v>44.061566735584655</v>
      </c>
      <c r="O36" s="439">
        <f t="shared" si="6"/>
        <v>183.53189189189186</v>
      </c>
    </row>
    <row r="37" spans="1:15" s="292" customFormat="1" ht="33" customHeight="1">
      <c r="A37" s="539" t="s">
        <v>50</v>
      </c>
      <c r="B37" s="540"/>
      <c r="C37" s="541"/>
      <c r="D37" s="440">
        <f>SUM(D34:D36)</f>
        <v>43813</v>
      </c>
      <c r="E37" s="440"/>
      <c r="F37" s="440"/>
      <c r="G37" s="440">
        <f>SUM(G34:G36)</f>
        <v>36880</v>
      </c>
      <c r="H37" s="440"/>
      <c r="I37" s="234"/>
      <c r="J37" s="440">
        <f>G37-D37</f>
        <v>-6933</v>
      </c>
      <c r="K37" s="440"/>
      <c r="L37" s="234"/>
      <c r="M37" s="336">
        <f>(G37/D37)*100</f>
        <v>84.175929518636011</v>
      </c>
      <c r="N37" s="440"/>
      <c r="O37" s="234"/>
    </row>
    <row r="38" spans="1:15" ht="35.25" customHeight="1">
      <c r="A38" s="280"/>
      <c r="B38" s="337"/>
      <c r="C38" s="337"/>
      <c r="D38" s="337"/>
      <c r="E38" s="337"/>
      <c r="F38" s="432"/>
      <c r="G38" s="432"/>
      <c r="H38" s="432"/>
      <c r="I38" s="20"/>
      <c r="J38" s="20"/>
      <c r="K38" s="20"/>
      <c r="L38" s="20"/>
      <c r="M38" s="20"/>
      <c r="N38" s="20"/>
      <c r="O38" s="338"/>
    </row>
    <row r="39" spans="1:15" ht="22.5">
      <c r="A39" s="559" t="s">
        <v>329</v>
      </c>
      <c r="B39" s="559"/>
      <c r="C39" s="559"/>
      <c r="D39" s="559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559"/>
    </row>
    <row r="40" spans="1:15">
      <c r="A40" s="333"/>
      <c r="O40" s="339" t="s">
        <v>366</v>
      </c>
    </row>
    <row r="41" spans="1:15" ht="64.5" customHeight="1">
      <c r="A41" s="421" t="s">
        <v>88</v>
      </c>
      <c r="B41" s="454" t="s">
        <v>63</v>
      </c>
      <c r="C41" s="454"/>
      <c r="D41" s="454" t="s">
        <v>58</v>
      </c>
      <c r="E41" s="454"/>
      <c r="F41" s="454" t="s">
        <v>59</v>
      </c>
      <c r="G41" s="454"/>
      <c r="H41" s="454" t="s">
        <v>73</v>
      </c>
      <c r="I41" s="454"/>
      <c r="J41" s="454"/>
      <c r="K41" s="572" t="s">
        <v>597</v>
      </c>
      <c r="L41" s="573"/>
      <c r="M41" s="572" t="s">
        <v>30</v>
      </c>
      <c r="N41" s="580"/>
      <c r="O41" s="573"/>
    </row>
    <row r="42" spans="1:15" ht="24.75" customHeight="1">
      <c r="A42" s="420">
        <v>1</v>
      </c>
      <c r="B42" s="473">
        <v>2</v>
      </c>
      <c r="C42" s="473"/>
      <c r="D42" s="473">
        <v>3</v>
      </c>
      <c r="E42" s="473"/>
      <c r="F42" s="473">
        <v>4</v>
      </c>
      <c r="G42" s="473"/>
      <c r="H42" s="473">
        <v>5</v>
      </c>
      <c r="I42" s="473"/>
      <c r="J42" s="473"/>
      <c r="K42" s="473">
        <v>6</v>
      </c>
      <c r="L42" s="473"/>
      <c r="M42" s="563">
        <v>7</v>
      </c>
      <c r="N42" s="564"/>
      <c r="O42" s="565"/>
    </row>
    <row r="43" spans="1:15" ht="112.5" customHeight="1">
      <c r="A43" s="92" t="s">
        <v>523</v>
      </c>
      <c r="B43" s="550" t="s">
        <v>524</v>
      </c>
      <c r="C43" s="550"/>
      <c r="D43" s="543" t="s">
        <v>527</v>
      </c>
      <c r="E43" s="543"/>
      <c r="F43" s="551" t="s">
        <v>530</v>
      </c>
      <c r="G43" s="551"/>
      <c r="H43" s="527" t="s">
        <v>533</v>
      </c>
      <c r="I43" s="527"/>
      <c r="J43" s="527"/>
      <c r="K43" s="530">
        <v>113</v>
      </c>
      <c r="L43" s="532"/>
      <c r="M43" s="569" t="s">
        <v>536</v>
      </c>
      <c r="N43" s="570"/>
      <c r="O43" s="571"/>
    </row>
    <row r="44" spans="1:15" ht="227.25" customHeight="1">
      <c r="A44" s="92" t="s">
        <v>523</v>
      </c>
      <c r="B44" s="550" t="s">
        <v>525</v>
      </c>
      <c r="C44" s="550"/>
      <c r="D44" s="543" t="s">
        <v>528</v>
      </c>
      <c r="E44" s="543"/>
      <c r="F44" s="551" t="s">
        <v>531</v>
      </c>
      <c r="G44" s="551"/>
      <c r="H44" s="527" t="s">
        <v>534</v>
      </c>
      <c r="I44" s="527"/>
      <c r="J44" s="527"/>
      <c r="K44" s="530">
        <v>1490</v>
      </c>
      <c r="L44" s="532"/>
      <c r="M44" s="569" t="s">
        <v>537</v>
      </c>
      <c r="N44" s="570"/>
      <c r="O44" s="571"/>
    </row>
    <row r="45" spans="1:15" ht="78" customHeight="1">
      <c r="A45" s="92" t="s">
        <v>523</v>
      </c>
      <c r="B45" s="550" t="s">
        <v>526</v>
      </c>
      <c r="C45" s="550"/>
      <c r="D45" s="543" t="s">
        <v>529</v>
      </c>
      <c r="E45" s="543"/>
      <c r="F45" s="551" t="s">
        <v>532</v>
      </c>
      <c r="G45" s="551"/>
      <c r="H45" s="527" t="s">
        <v>535</v>
      </c>
      <c r="I45" s="527"/>
      <c r="J45" s="527"/>
      <c r="K45" s="530">
        <v>1595</v>
      </c>
      <c r="L45" s="532"/>
      <c r="M45" s="569" t="s">
        <v>538</v>
      </c>
      <c r="N45" s="570"/>
      <c r="O45" s="571"/>
    </row>
    <row r="46" spans="1:15" ht="30" customHeight="1">
      <c r="A46" s="340" t="s">
        <v>50</v>
      </c>
      <c r="B46" s="567" t="s">
        <v>31</v>
      </c>
      <c r="C46" s="567"/>
      <c r="D46" s="567" t="s">
        <v>31</v>
      </c>
      <c r="E46" s="567"/>
      <c r="F46" s="567" t="s">
        <v>31</v>
      </c>
      <c r="G46" s="567"/>
      <c r="H46" s="560"/>
      <c r="I46" s="560"/>
      <c r="J46" s="560"/>
      <c r="K46" s="556">
        <f>SUM(K43:L45)</f>
        <v>3198</v>
      </c>
      <c r="L46" s="558"/>
      <c r="M46" s="566"/>
      <c r="N46" s="566"/>
      <c r="O46" s="566"/>
    </row>
    <row r="47" spans="1:15">
      <c r="A47" s="432"/>
      <c r="B47" s="39"/>
      <c r="C47" s="39"/>
      <c r="D47" s="39"/>
      <c r="E47" s="39"/>
      <c r="F47" s="39" t="s">
        <v>359</v>
      </c>
      <c r="G47" s="39"/>
      <c r="H47" s="39"/>
      <c r="I47" s="39"/>
      <c r="J47" s="39"/>
      <c r="K47" s="1"/>
      <c r="L47" s="1"/>
      <c r="M47" s="1"/>
      <c r="N47" s="1"/>
      <c r="O47" s="1"/>
    </row>
    <row r="48" spans="1:15" ht="22.5">
      <c r="A48" s="559" t="s">
        <v>336</v>
      </c>
      <c r="B48" s="559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</row>
    <row r="49" spans="1:15" ht="20.25" customHeight="1">
      <c r="A49" s="20"/>
      <c r="B49" s="341"/>
      <c r="C49" s="20"/>
      <c r="D49" s="20"/>
      <c r="E49" s="20"/>
      <c r="F49" s="20"/>
      <c r="G49" s="20"/>
      <c r="H49" s="20"/>
      <c r="I49" s="338"/>
      <c r="O49" s="339" t="s">
        <v>366</v>
      </c>
    </row>
    <row r="50" spans="1:15" ht="42.75" customHeight="1">
      <c r="A50" s="454" t="s">
        <v>57</v>
      </c>
      <c r="B50" s="454"/>
      <c r="C50" s="454"/>
      <c r="D50" s="454" t="s">
        <v>598</v>
      </c>
      <c r="E50" s="454"/>
      <c r="F50" s="454" t="s">
        <v>599</v>
      </c>
      <c r="G50" s="454"/>
      <c r="H50" s="454"/>
      <c r="I50" s="454"/>
      <c r="J50" s="454" t="s">
        <v>600</v>
      </c>
      <c r="K50" s="454"/>
      <c r="L50" s="454"/>
      <c r="M50" s="454"/>
      <c r="N50" s="454" t="s">
        <v>597</v>
      </c>
      <c r="O50" s="454"/>
    </row>
    <row r="51" spans="1:15" ht="42.75" customHeight="1">
      <c r="A51" s="454"/>
      <c r="B51" s="454"/>
      <c r="C51" s="454"/>
      <c r="D51" s="454"/>
      <c r="E51" s="454"/>
      <c r="F51" s="473" t="s">
        <v>137</v>
      </c>
      <c r="G51" s="473"/>
      <c r="H51" s="454" t="s">
        <v>138</v>
      </c>
      <c r="I51" s="454"/>
      <c r="J51" s="473" t="s">
        <v>137</v>
      </c>
      <c r="K51" s="473"/>
      <c r="L51" s="454" t="s">
        <v>138</v>
      </c>
      <c r="M51" s="454"/>
      <c r="N51" s="454"/>
      <c r="O51" s="454"/>
    </row>
    <row r="52" spans="1:15" ht="27" customHeight="1">
      <c r="A52" s="454">
        <v>1</v>
      </c>
      <c r="B52" s="454"/>
      <c r="C52" s="454"/>
      <c r="D52" s="572">
        <v>2</v>
      </c>
      <c r="E52" s="573"/>
      <c r="F52" s="572">
        <v>3</v>
      </c>
      <c r="G52" s="573"/>
      <c r="H52" s="563">
        <v>4</v>
      </c>
      <c r="I52" s="565"/>
      <c r="J52" s="563">
        <v>5</v>
      </c>
      <c r="K52" s="565"/>
      <c r="L52" s="563">
        <v>6</v>
      </c>
      <c r="M52" s="565"/>
      <c r="N52" s="563">
        <v>7</v>
      </c>
      <c r="O52" s="565"/>
    </row>
    <row r="53" spans="1:15" ht="30.75" customHeight="1">
      <c r="A53" s="568" t="s">
        <v>164</v>
      </c>
      <c r="B53" s="568"/>
      <c r="C53" s="568"/>
      <c r="D53" s="556">
        <f>SUM(D55:E57)</f>
        <v>4103</v>
      </c>
      <c r="E53" s="558"/>
      <c r="F53" s="556"/>
      <c r="G53" s="558"/>
      <c r="H53" s="530">
        <v>0</v>
      </c>
      <c r="I53" s="532"/>
      <c r="J53" s="556">
        <f>SUM(J54:K57)</f>
        <v>1546</v>
      </c>
      <c r="K53" s="558"/>
      <c r="L53" s="556">
        <f>SUM(L54:M57)</f>
        <v>905</v>
      </c>
      <c r="M53" s="558"/>
      <c r="N53" s="556">
        <f>SUM(N54:O57)</f>
        <v>3198</v>
      </c>
      <c r="O53" s="558"/>
    </row>
    <row r="54" spans="1:15" ht="27.75" customHeight="1">
      <c r="A54" s="568" t="s">
        <v>78</v>
      </c>
      <c r="B54" s="568"/>
      <c r="C54" s="568"/>
      <c r="D54" s="530"/>
      <c r="E54" s="532"/>
      <c r="F54" s="530"/>
      <c r="G54" s="532"/>
      <c r="H54" s="530"/>
      <c r="I54" s="532"/>
      <c r="J54" s="530"/>
      <c r="K54" s="532"/>
      <c r="L54" s="530"/>
      <c r="M54" s="532"/>
      <c r="N54" s="530"/>
      <c r="O54" s="532"/>
    </row>
    <row r="55" spans="1:15" ht="68.25" customHeight="1">
      <c r="A55" s="568" t="s">
        <v>539</v>
      </c>
      <c r="B55" s="568"/>
      <c r="C55" s="568"/>
      <c r="D55" s="530">
        <v>490</v>
      </c>
      <c r="E55" s="532"/>
      <c r="F55" s="435"/>
      <c r="G55" s="436">
        <v>0</v>
      </c>
      <c r="H55" s="435"/>
      <c r="I55" s="436">
        <v>0</v>
      </c>
      <c r="J55" s="435"/>
      <c r="K55" s="436">
        <v>490</v>
      </c>
      <c r="L55" s="435"/>
      <c r="M55" s="436">
        <v>377</v>
      </c>
      <c r="N55" s="435"/>
      <c r="O55" s="436">
        <v>113</v>
      </c>
    </row>
    <row r="56" spans="1:15" s="342" customFormat="1" ht="70.5" customHeight="1">
      <c r="A56" s="568" t="s">
        <v>540</v>
      </c>
      <c r="B56" s="568"/>
      <c r="C56" s="568"/>
      <c r="D56" s="530">
        <v>1789</v>
      </c>
      <c r="E56" s="574"/>
      <c r="F56" s="561">
        <v>0</v>
      </c>
      <c r="G56" s="562"/>
      <c r="H56" s="561">
        <v>0</v>
      </c>
      <c r="I56" s="562"/>
      <c r="J56" s="530">
        <v>598</v>
      </c>
      <c r="K56" s="532"/>
      <c r="L56" s="530">
        <v>299</v>
      </c>
      <c r="M56" s="532"/>
      <c r="N56" s="530">
        <v>1490</v>
      </c>
      <c r="O56" s="532"/>
    </row>
    <row r="57" spans="1:15" s="342" customFormat="1" ht="70.5" customHeight="1">
      <c r="A57" s="568" t="s">
        <v>542</v>
      </c>
      <c r="B57" s="568"/>
      <c r="C57" s="568"/>
      <c r="D57" s="530">
        <v>1824</v>
      </c>
      <c r="E57" s="574"/>
      <c r="F57" s="443"/>
      <c r="G57" s="436">
        <v>0</v>
      </c>
      <c r="H57" s="443"/>
      <c r="I57" s="436">
        <v>0</v>
      </c>
      <c r="J57" s="443"/>
      <c r="K57" s="436">
        <v>458</v>
      </c>
      <c r="L57" s="443"/>
      <c r="M57" s="436">
        <v>229</v>
      </c>
      <c r="N57" s="443"/>
      <c r="O57" s="436">
        <v>1595</v>
      </c>
    </row>
    <row r="58" spans="1:15" ht="30" customHeight="1">
      <c r="A58" s="568" t="s">
        <v>165</v>
      </c>
      <c r="B58" s="568"/>
      <c r="C58" s="568"/>
      <c r="D58" s="556">
        <f>SUM(D60:E60)</f>
        <v>0</v>
      </c>
      <c r="E58" s="558"/>
      <c r="F58" s="530"/>
      <c r="G58" s="532"/>
      <c r="H58" s="530"/>
      <c r="I58" s="532"/>
      <c r="J58" s="530"/>
      <c r="K58" s="532"/>
      <c r="L58" s="530"/>
      <c r="M58" s="532"/>
      <c r="N58" s="530">
        <f>D58+H58-L58</f>
        <v>0</v>
      </c>
      <c r="O58" s="532"/>
    </row>
    <row r="59" spans="1:15" ht="30" customHeight="1">
      <c r="A59" s="568" t="s">
        <v>390</v>
      </c>
      <c r="B59" s="568"/>
      <c r="C59" s="568"/>
      <c r="D59" s="530"/>
      <c r="E59" s="532"/>
      <c r="F59" s="530"/>
      <c r="G59" s="532"/>
      <c r="H59" s="530"/>
      <c r="I59" s="532"/>
      <c r="J59" s="530"/>
      <c r="K59" s="532"/>
      <c r="L59" s="530"/>
      <c r="M59" s="532"/>
      <c r="N59" s="530"/>
      <c r="O59" s="532"/>
    </row>
    <row r="60" spans="1:15" ht="19.5" hidden="1" customHeight="1">
      <c r="A60" s="568"/>
      <c r="B60" s="568"/>
      <c r="C60" s="568"/>
      <c r="D60" s="530">
        <v>0</v>
      </c>
      <c r="E60" s="532"/>
      <c r="F60" s="530"/>
      <c r="G60" s="532"/>
      <c r="H60" s="530"/>
      <c r="I60" s="532"/>
      <c r="J60" s="530"/>
      <c r="K60" s="532"/>
      <c r="L60" s="530"/>
      <c r="M60" s="532"/>
      <c r="N60" s="530"/>
      <c r="O60" s="532"/>
    </row>
    <row r="61" spans="1:15" ht="30" hidden="1" customHeight="1">
      <c r="A61" s="568" t="s">
        <v>166</v>
      </c>
      <c r="B61" s="568"/>
      <c r="C61" s="568"/>
      <c r="D61" s="556">
        <f>SUM(D62:E63)</f>
        <v>0</v>
      </c>
      <c r="E61" s="558"/>
      <c r="F61" s="530">
        <v>0</v>
      </c>
      <c r="G61" s="532"/>
      <c r="H61" s="530"/>
      <c r="I61" s="532"/>
      <c r="J61" s="556"/>
      <c r="K61" s="558"/>
      <c r="L61" s="556"/>
      <c r="M61" s="558"/>
      <c r="N61" s="530">
        <f>D61+H61-L61</f>
        <v>0</v>
      </c>
      <c r="O61" s="532"/>
    </row>
    <row r="62" spans="1:15" ht="30" hidden="1" customHeight="1">
      <c r="A62" s="568" t="s">
        <v>78</v>
      </c>
      <c r="B62" s="568"/>
      <c r="C62" s="568"/>
      <c r="D62" s="530"/>
      <c r="E62" s="532"/>
      <c r="F62" s="530"/>
      <c r="G62" s="532"/>
      <c r="H62" s="530"/>
      <c r="I62" s="532"/>
      <c r="J62" s="530"/>
      <c r="K62" s="532"/>
      <c r="L62" s="530"/>
      <c r="M62" s="532"/>
      <c r="N62" s="530"/>
      <c r="O62" s="532"/>
    </row>
    <row r="63" spans="1:15" ht="26.25" hidden="1" customHeight="1">
      <c r="A63" s="568" t="s">
        <v>541</v>
      </c>
      <c r="B63" s="568"/>
      <c r="C63" s="568"/>
      <c r="D63" s="530">
        <v>0</v>
      </c>
      <c r="E63" s="532"/>
      <c r="F63" s="530"/>
      <c r="G63" s="532"/>
      <c r="H63" s="530"/>
      <c r="I63" s="532"/>
      <c r="J63" s="530"/>
      <c r="K63" s="532"/>
      <c r="L63" s="530"/>
      <c r="M63" s="532"/>
      <c r="N63" s="530">
        <v>0</v>
      </c>
      <c r="O63" s="532"/>
    </row>
    <row r="64" spans="1:15" ht="44.25" customHeight="1">
      <c r="A64" s="485" t="s">
        <v>50</v>
      </c>
      <c r="B64" s="485"/>
      <c r="C64" s="485"/>
      <c r="D64" s="556">
        <f>SUM(D53,D58,D61)</f>
        <v>4103</v>
      </c>
      <c r="E64" s="558"/>
      <c r="F64" s="556">
        <f t="shared" ref="F64" si="8">SUM(F53,F58,F61)</f>
        <v>0</v>
      </c>
      <c r="G64" s="558"/>
      <c r="H64" s="556">
        <f t="shared" ref="H64" si="9">SUM(H53,H58,H61)</f>
        <v>0</v>
      </c>
      <c r="I64" s="558"/>
      <c r="J64" s="556">
        <f t="shared" ref="J64" si="10">SUM(J53,J58,J61)</f>
        <v>1546</v>
      </c>
      <c r="K64" s="558"/>
      <c r="L64" s="556">
        <f t="shared" ref="L64" si="11">SUM(L53,L58,L61)</f>
        <v>905</v>
      </c>
      <c r="M64" s="558"/>
      <c r="N64" s="556">
        <f t="shared" ref="N64" si="12">SUM(N53,N58,N61)</f>
        <v>3198</v>
      </c>
      <c r="O64" s="558"/>
    </row>
    <row r="65" spans="1:15">
      <c r="C65" s="343"/>
      <c r="D65" s="343"/>
      <c r="E65" s="343"/>
    </row>
    <row r="66" spans="1:15">
      <c r="C66" s="343"/>
      <c r="D66" s="343"/>
      <c r="E66" s="343"/>
    </row>
    <row r="67" spans="1:15">
      <c r="A67" s="434"/>
      <c r="C67" s="343"/>
      <c r="D67" s="343"/>
      <c r="E67" s="343"/>
    </row>
    <row r="68" spans="1:15">
      <c r="A68" s="339"/>
      <c r="C68" s="343"/>
      <c r="D68" s="343"/>
      <c r="E68" s="343"/>
      <c r="F68" s="339"/>
      <c r="G68" s="339"/>
      <c r="L68" s="583"/>
      <c r="M68" s="584"/>
      <c r="N68" s="584"/>
      <c r="O68" s="584"/>
    </row>
    <row r="69" spans="1:15">
      <c r="C69" s="343"/>
      <c r="D69" s="343"/>
      <c r="E69" s="343"/>
    </row>
    <row r="70" spans="1:15">
      <c r="C70" s="343"/>
      <c r="D70" s="343"/>
      <c r="E70" s="343"/>
    </row>
    <row r="71" spans="1:15">
      <c r="C71" s="343"/>
      <c r="D71" s="343"/>
      <c r="E71" s="343"/>
    </row>
    <row r="72" spans="1:15">
      <c r="C72" s="343"/>
      <c r="D72" s="343"/>
      <c r="E72" s="343"/>
    </row>
    <row r="73" spans="1:15">
      <c r="C73" s="343"/>
      <c r="D73" s="343"/>
      <c r="E73" s="343"/>
    </row>
    <row r="74" spans="1:15">
      <c r="C74" s="343"/>
      <c r="D74" s="343"/>
      <c r="E74" s="343"/>
    </row>
    <row r="75" spans="1:15">
      <c r="C75" s="343"/>
      <c r="D75" s="343"/>
      <c r="E75" s="343"/>
    </row>
    <row r="76" spans="1:15">
      <c r="C76" s="343"/>
      <c r="D76" s="343"/>
      <c r="E76" s="343"/>
    </row>
    <row r="77" spans="1:15">
      <c r="C77" s="343"/>
      <c r="D77" s="343"/>
      <c r="E77" s="343"/>
    </row>
    <row r="78" spans="1:15">
      <c r="C78" s="343"/>
      <c r="D78" s="343"/>
      <c r="E78" s="343"/>
    </row>
  </sheetData>
  <mergeCells count="259">
    <mergeCell ref="W25:Y25"/>
    <mergeCell ref="W26:Y26"/>
    <mergeCell ref="W27:Y27"/>
    <mergeCell ref="W28:Y28"/>
    <mergeCell ref="L68:O68"/>
    <mergeCell ref="C15:E15"/>
    <mergeCell ref="C16:E16"/>
    <mergeCell ref="C17:E17"/>
    <mergeCell ref="A24:B24"/>
    <mergeCell ref="N15:O15"/>
    <mergeCell ref="N16:O16"/>
    <mergeCell ref="A27:O27"/>
    <mergeCell ref="F16:H16"/>
    <mergeCell ref="M45:O45"/>
    <mergeCell ref="K45:L45"/>
    <mergeCell ref="K42:L42"/>
    <mergeCell ref="B45:C45"/>
    <mergeCell ref="H45:J45"/>
    <mergeCell ref="K41:L41"/>
    <mergeCell ref="M41:O41"/>
    <mergeCell ref="B41:C41"/>
    <mergeCell ref="H52:I52"/>
    <mergeCell ref="K46:L46"/>
    <mergeCell ref="J52:K52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19:E19"/>
    <mergeCell ref="C20:E20"/>
    <mergeCell ref="C21:E21"/>
    <mergeCell ref="C22:E22"/>
    <mergeCell ref="C24:E2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5:G45"/>
    <mergeCell ref="D41:E41"/>
    <mergeCell ref="J31:L31"/>
    <mergeCell ref="M31:O31"/>
    <mergeCell ref="A39:O39"/>
    <mergeCell ref="F41:G41"/>
    <mergeCell ref="H41:J4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4:C64"/>
    <mergeCell ref="D56:E56"/>
    <mergeCell ref="A62:C62"/>
    <mergeCell ref="D60:E60"/>
    <mergeCell ref="F60:G60"/>
    <mergeCell ref="A61:C61"/>
    <mergeCell ref="A60:C60"/>
    <mergeCell ref="A63:C63"/>
    <mergeCell ref="A58:C58"/>
    <mergeCell ref="D61:E61"/>
    <mergeCell ref="F61:G61"/>
    <mergeCell ref="A54:C54"/>
    <mergeCell ref="L56:M56"/>
    <mergeCell ref="J56:K56"/>
    <mergeCell ref="D62:E62"/>
    <mergeCell ref="F62:G62"/>
    <mergeCell ref="A56:C56"/>
    <mergeCell ref="D59:E59"/>
    <mergeCell ref="A59:C59"/>
    <mergeCell ref="F59:G59"/>
    <mergeCell ref="D58:E58"/>
    <mergeCell ref="F58:G58"/>
    <mergeCell ref="D54:E54"/>
    <mergeCell ref="F54:G54"/>
    <mergeCell ref="H58:I58"/>
    <mergeCell ref="J58:K58"/>
    <mergeCell ref="H54:I54"/>
    <mergeCell ref="A55:C55"/>
    <mergeCell ref="A57:C57"/>
    <mergeCell ref="D52:E52"/>
    <mergeCell ref="D53:E53"/>
    <mergeCell ref="N62:O62"/>
    <mergeCell ref="L62:M62"/>
    <mergeCell ref="H62:I62"/>
    <mergeCell ref="L58:M58"/>
    <mergeCell ref="H59:I59"/>
    <mergeCell ref="J62:K62"/>
    <mergeCell ref="D55:E55"/>
    <mergeCell ref="D57:E57"/>
    <mergeCell ref="N60:O60"/>
    <mergeCell ref="H61:I61"/>
    <mergeCell ref="J61:K61"/>
    <mergeCell ref="L61:M61"/>
    <mergeCell ref="N61:O61"/>
    <mergeCell ref="J60:K60"/>
    <mergeCell ref="L60:M60"/>
    <mergeCell ref="J51:K51"/>
    <mergeCell ref="L51:M51"/>
    <mergeCell ref="N50:O51"/>
    <mergeCell ref="F50:I50"/>
    <mergeCell ref="J54:K54"/>
    <mergeCell ref="L59:M59"/>
    <mergeCell ref="J59:K59"/>
    <mergeCell ref="N54:O54"/>
    <mergeCell ref="N58:O58"/>
    <mergeCell ref="L54:M54"/>
    <mergeCell ref="F52:G52"/>
    <mergeCell ref="L53:M53"/>
    <mergeCell ref="N59:O59"/>
    <mergeCell ref="N53:O53"/>
    <mergeCell ref="J53:K53"/>
    <mergeCell ref="H53:I53"/>
    <mergeCell ref="H46:J46"/>
    <mergeCell ref="F53:G53"/>
    <mergeCell ref="H51:I51"/>
    <mergeCell ref="H56:I56"/>
    <mergeCell ref="H60:I60"/>
    <mergeCell ref="F56:G56"/>
    <mergeCell ref="J50:M50"/>
    <mergeCell ref="M42:O42"/>
    <mergeCell ref="M46:O46"/>
    <mergeCell ref="A48:O48"/>
    <mergeCell ref="B46:C46"/>
    <mergeCell ref="D46:E46"/>
    <mergeCell ref="F46:G46"/>
    <mergeCell ref="D50:E51"/>
    <mergeCell ref="A50:C51"/>
    <mergeCell ref="F42:G42"/>
    <mergeCell ref="A53:C53"/>
    <mergeCell ref="A52:C52"/>
    <mergeCell ref="L52:M52"/>
    <mergeCell ref="N52:O52"/>
    <mergeCell ref="N56:O56"/>
    <mergeCell ref="M44:O44"/>
    <mergeCell ref="M43:O43"/>
    <mergeCell ref="F51:G51"/>
    <mergeCell ref="N64:O64"/>
    <mergeCell ref="D63:E63"/>
    <mergeCell ref="F63:G63"/>
    <mergeCell ref="H63:I63"/>
    <mergeCell ref="J63:K63"/>
    <mergeCell ref="L63:M63"/>
    <mergeCell ref="N63:O63"/>
    <mergeCell ref="D64:E64"/>
    <mergeCell ref="H64:I64"/>
    <mergeCell ref="J64:K64"/>
    <mergeCell ref="L64:M64"/>
    <mergeCell ref="F64:G64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N24:O24"/>
    <mergeCell ref="L23:M23"/>
    <mergeCell ref="K44:L44"/>
    <mergeCell ref="N21:O21"/>
    <mergeCell ref="N22:O22"/>
    <mergeCell ref="N23:O23"/>
    <mergeCell ref="I21:K21"/>
    <mergeCell ref="I22:K22"/>
    <mergeCell ref="L21:M21"/>
    <mergeCell ref="I24:K24"/>
    <mergeCell ref="I23:K23"/>
    <mergeCell ref="H42:J42"/>
    <mergeCell ref="K43:L43"/>
    <mergeCell ref="L24:M24"/>
    <mergeCell ref="F24:H24"/>
    <mergeCell ref="C23:E23"/>
    <mergeCell ref="A31:C32"/>
    <mergeCell ref="A37:C37"/>
    <mergeCell ref="A33:C33"/>
    <mergeCell ref="D45:E45"/>
    <mergeCell ref="D42:E42"/>
    <mergeCell ref="B42:C42"/>
    <mergeCell ref="A36:C36"/>
    <mergeCell ref="L18:M18"/>
    <mergeCell ref="L19:M19"/>
    <mergeCell ref="L20:M20"/>
    <mergeCell ref="L25:M25"/>
    <mergeCell ref="I25:K25"/>
    <mergeCell ref="C25:E25"/>
    <mergeCell ref="A35:C35"/>
    <mergeCell ref="A34:C34"/>
    <mergeCell ref="B43:C43"/>
    <mergeCell ref="D43:E43"/>
    <mergeCell ref="F43:G43"/>
    <mergeCell ref="H43:J43"/>
    <mergeCell ref="B44:C44"/>
    <mergeCell ref="D44:E44"/>
    <mergeCell ref="F44:G44"/>
    <mergeCell ref="H44:J44"/>
  </mergeCells>
  <phoneticPr fontId="3" type="noConversion"/>
  <pageMargins left="0.59055118110236227" right="0.59055118110236227" top="0.98425196850393704" bottom="0.59055118110236227" header="0.31496062992125984" footer="0.15748031496062992"/>
  <pageSetup paperSize="9" scale="48" orientation="landscape" r:id="rId1"/>
  <headerFooter alignWithMargins="0"/>
  <ignoredErrors>
    <ignoredError sqref="J22:K22 O10" evalError="1"/>
    <ignoredError sqref="D37 G3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89"/>
  <sheetViews>
    <sheetView view="pageBreakPreview" topLeftCell="A41" zoomScale="60" workbookViewId="0">
      <selection sqref="A1:XFD1048576"/>
    </sheetView>
  </sheetViews>
  <sheetFormatPr defaultColWidth="9.140625" defaultRowHeight="18.75"/>
  <cols>
    <col min="1" max="2" width="4.42578125" style="442" customWidth="1"/>
    <col min="3" max="3" width="34.85546875" style="442" customWidth="1"/>
    <col min="4" max="6" width="8.42578125" style="442" customWidth="1"/>
    <col min="7" max="9" width="11.28515625" style="442" customWidth="1"/>
    <col min="10" max="10" width="8.7109375" style="442" customWidth="1"/>
    <col min="11" max="11" width="10.140625" style="442" customWidth="1"/>
    <col min="12" max="12" width="9" style="442" customWidth="1"/>
    <col min="13" max="13" width="12.28515625" style="442" customWidth="1"/>
    <col min="14" max="14" width="12.5703125" style="442" customWidth="1"/>
    <col min="15" max="15" width="14.5703125" style="442" customWidth="1"/>
    <col min="16" max="16" width="14" style="442" customWidth="1"/>
    <col min="17" max="17" width="12.5703125" style="442" customWidth="1"/>
    <col min="18" max="18" width="12.28515625" style="442" customWidth="1"/>
    <col min="19" max="19" width="14.5703125" style="442" customWidth="1"/>
    <col min="20" max="20" width="14" style="442" customWidth="1"/>
    <col min="21" max="21" width="12.5703125" style="442" customWidth="1"/>
    <col min="22" max="22" width="12.28515625" style="442" customWidth="1"/>
    <col min="23" max="23" width="14.85546875" style="442" customWidth="1"/>
    <col min="24" max="24" width="14" style="442" customWidth="1"/>
    <col min="25" max="25" width="12.5703125" style="442" customWidth="1"/>
    <col min="26" max="26" width="12.28515625" style="442" customWidth="1"/>
    <col min="27" max="27" width="14.5703125" style="442" customWidth="1"/>
    <col min="28" max="28" width="14.42578125" style="442" customWidth="1"/>
    <col min="29" max="29" width="13" style="442" customWidth="1"/>
    <col min="30" max="31" width="14.5703125" style="442" customWidth="1"/>
    <col min="32" max="32" width="14" style="442" customWidth="1"/>
    <col min="33" max="16384" width="9.140625" style="442"/>
  </cols>
  <sheetData>
    <row r="1" spans="1:32" ht="18.75" customHeight="1"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486" t="s">
        <v>346</v>
      </c>
      <c r="AE1" s="486"/>
      <c r="AF1" s="486"/>
    </row>
    <row r="2" spans="1:32" ht="18.75" customHeight="1">
      <c r="C2" s="345" t="s">
        <v>337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32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7" t="s">
        <v>366</v>
      </c>
    </row>
    <row r="4" spans="1:32" ht="45.75" customHeight="1">
      <c r="A4" s="615" t="s">
        <v>47</v>
      </c>
      <c r="B4" s="589" t="s">
        <v>115</v>
      </c>
      <c r="C4" s="591"/>
      <c r="D4" s="533" t="s">
        <v>116</v>
      </c>
      <c r="E4" s="534"/>
      <c r="F4" s="534"/>
      <c r="G4" s="533" t="s">
        <v>181</v>
      </c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563" t="s">
        <v>117</v>
      </c>
      <c r="S4" s="564"/>
      <c r="T4" s="564"/>
      <c r="U4" s="564"/>
      <c r="V4" s="564"/>
      <c r="W4" s="564"/>
      <c r="X4" s="564"/>
      <c r="Y4" s="564"/>
      <c r="Z4" s="565"/>
      <c r="AA4" s="454" t="s">
        <v>313</v>
      </c>
      <c r="AB4" s="473"/>
      <c r="AC4" s="473"/>
      <c r="AD4" s="454" t="s">
        <v>314</v>
      </c>
      <c r="AE4" s="473"/>
      <c r="AF4" s="473"/>
    </row>
    <row r="5" spans="1:32" ht="77.25" customHeight="1">
      <c r="A5" s="617"/>
      <c r="B5" s="595"/>
      <c r="C5" s="597"/>
      <c r="D5" s="536"/>
      <c r="E5" s="537"/>
      <c r="F5" s="537"/>
      <c r="G5" s="536"/>
      <c r="H5" s="537"/>
      <c r="I5" s="537"/>
      <c r="J5" s="537"/>
      <c r="K5" s="537"/>
      <c r="L5" s="537"/>
      <c r="M5" s="537"/>
      <c r="N5" s="537"/>
      <c r="O5" s="537"/>
      <c r="P5" s="537"/>
      <c r="Q5" s="538"/>
      <c r="R5" s="572" t="s">
        <v>601</v>
      </c>
      <c r="S5" s="580"/>
      <c r="T5" s="573"/>
      <c r="U5" s="572" t="s">
        <v>602</v>
      </c>
      <c r="V5" s="580"/>
      <c r="W5" s="573"/>
      <c r="X5" s="572" t="s">
        <v>603</v>
      </c>
      <c r="Y5" s="580"/>
      <c r="Z5" s="573"/>
      <c r="AA5" s="473"/>
      <c r="AB5" s="473"/>
      <c r="AC5" s="473"/>
      <c r="AD5" s="473"/>
      <c r="AE5" s="473"/>
      <c r="AF5" s="473"/>
    </row>
    <row r="6" spans="1:32" ht="28.5" customHeight="1">
      <c r="A6" s="348">
        <v>1</v>
      </c>
      <c r="B6" s="634">
        <v>2</v>
      </c>
      <c r="C6" s="635"/>
      <c r="D6" s="572">
        <v>3</v>
      </c>
      <c r="E6" s="580"/>
      <c r="F6" s="580"/>
      <c r="G6" s="572">
        <v>4</v>
      </c>
      <c r="H6" s="580"/>
      <c r="I6" s="580"/>
      <c r="J6" s="580"/>
      <c r="K6" s="580"/>
      <c r="L6" s="580"/>
      <c r="M6" s="580"/>
      <c r="N6" s="580"/>
      <c r="O6" s="580"/>
      <c r="P6" s="580"/>
      <c r="Q6" s="573"/>
      <c r="R6" s="572">
        <v>5</v>
      </c>
      <c r="S6" s="580"/>
      <c r="T6" s="573"/>
      <c r="U6" s="572">
        <v>6</v>
      </c>
      <c r="V6" s="580"/>
      <c r="W6" s="573"/>
      <c r="X6" s="563">
        <v>7</v>
      </c>
      <c r="Y6" s="564"/>
      <c r="Z6" s="565"/>
      <c r="AA6" s="563">
        <v>8</v>
      </c>
      <c r="AB6" s="564"/>
      <c r="AC6" s="565"/>
      <c r="AD6" s="563">
        <v>9</v>
      </c>
      <c r="AE6" s="564"/>
      <c r="AF6" s="565"/>
    </row>
    <row r="7" spans="1:32" ht="34.5" customHeight="1">
      <c r="A7" s="348"/>
      <c r="B7" s="647"/>
      <c r="C7" s="648"/>
      <c r="D7" s="649"/>
      <c r="E7" s="650"/>
      <c r="F7" s="650"/>
      <c r="G7" s="649"/>
      <c r="H7" s="650"/>
      <c r="I7" s="650"/>
      <c r="J7" s="650"/>
      <c r="K7" s="650"/>
      <c r="L7" s="650"/>
      <c r="M7" s="650"/>
      <c r="N7" s="650"/>
      <c r="O7" s="650"/>
      <c r="P7" s="650"/>
      <c r="Q7" s="651"/>
      <c r="R7" s="644"/>
      <c r="S7" s="645"/>
      <c r="T7" s="646"/>
      <c r="U7" s="644"/>
      <c r="V7" s="645"/>
      <c r="W7" s="646"/>
      <c r="X7" s="644"/>
      <c r="Y7" s="645"/>
      <c r="Z7" s="646"/>
      <c r="AA7" s="644">
        <f>X7-U7</f>
        <v>0</v>
      </c>
      <c r="AB7" s="645"/>
      <c r="AC7" s="646"/>
      <c r="AD7" s="655" t="e">
        <f>(X7/U7)*100</f>
        <v>#DIV/0!</v>
      </c>
      <c r="AE7" s="656"/>
      <c r="AF7" s="657"/>
    </row>
    <row r="8" spans="1:32" ht="34.5" hidden="1" customHeight="1">
      <c r="A8" s="348"/>
      <c r="B8" s="647"/>
      <c r="C8" s="648"/>
      <c r="D8" s="649"/>
      <c r="E8" s="650"/>
      <c r="F8" s="650"/>
      <c r="G8" s="649"/>
      <c r="H8" s="650"/>
      <c r="I8" s="650"/>
      <c r="J8" s="650"/>
      <c r="K8" s="650"/>
      <c r="L8" s="650"/>
      <c r="M8" s="650"/>
      <c r="N8" s="650"/>
      <c r="O8" s="650"/>
      <c r="P8" s="650"/>
      <c r="Q8" s="651"/>
      <c r="R8" s="644"/>
      <c r="S8" s="645"/>
      <c r="T8" s="646"/>
      <c r="U8" s="644"/>
      <c r="V8" s="645"/>
      <c r="W8" s="646"/>
      <c r="X8" s="652"/>
      <c r="Y8" s="653"/>
      <c r="Z8" s="654"/>
      <c r="AA8" s="652">
        <f>X8-U8</f>
        <v>0</v>
      </c>
      <c r="AB8" s="653"/>
      <c r="AC8" s="654"/>
      <c r="AD8" s="655"/>
      <c r="AE8" s="656"/>
      <c r="AF8" s="657"/>
    </row>
    <row r="9" spans="1:32" ht="37.5" customHeight="1">
      <c r="A9" s="630" t="s">
        <v>50</v>
      </c>
      <c r="B9" s="631"/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632"/>
      <c r="R9" s="624">
        <f>SUM(R7:R8)</f>
        <v>0</v>
      </c>
      <c r="S9" s="625"/>
      <c r="T9" s="626"/>
      <c r="U9" s="624">
        <f>SUM(U7:U8)</f>
        <v>0</v>
      </c>
      <c r="V9" s="625"/>
      <c r="W9" s="626"/>
      <c r="X9" s="624">
        <f>SUM(X7:X8)</f>
        <v>0</v>
      </c>
      <c r="Y9" s="625"/>
      <c r="Z9" s="626"/>
      <c r="AA9" s="624">
        <f>X9-U9</f>
        <v>0</v>
      </c>
      <c r="AB9" s="625"/>
      <c r="AC9" s="626"/>
      <c r="AD9" s="621" t="e">
        <f>(X9/U9)*100</f>
        <v>#DIV/0!</v>
      </c>
      <c r="AE9" s="622"/>
      <c r="AF9" s="623"/>
    </row>
    <row r="10" spans="1:32" ht="11.25" customHeight="1">
      <c r="A10" s="349"/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1"/>
      <c r="AF10" s="351"/>
    </row>
    <row r="11" spans="1:32" ht="10.5" customHeight="1">
      <c r="A11" s="352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3"/>
      <c r="O11" s="353"/>
      <c r="P11" s="353"/>
      <c r="Q11" s="353"/>
      <c r="R11" s="354"/>
      <c r="S11" s="354"/>
      <c r="T11" s="354"/>
      <c r="U11" s="354"/>
      <c r="V11" s="354"/>
      <c r="W11" s="354"/>
      <c r="X11" s="355"/>
      <c r="Y11" s="355"/>
      <c r="Z11" s="355"/>
      <c r="AA11" s="355"/>
      <c r="AB11" s="355"/>
      <c r="AC11" s="355"/>
      <c r="AD11" s="355"/>
      <c r="AE11" s="356"/>
      <c r="AF11" s="356"/>
    </row>
    <row r="12" spans="1:32" s="357" customFormat="1" ht="18.75" customHeight="1">
      <c r="C12" s="345" t="s">
        <v>338</v>
      </c>
    </row>
    <row r="13" spans="1:32" s="357" customFormat="1" ht="18.75" customHeight="1">
      <c r="AF13" s="280" t="s">
        <v>366</v>
      </c>
    </row>
    <row r="14" spans="1:32" ht="45.75" customHeight="1">
      <c r="A14" s="515" t="s">
        <v>47</v>
      </c>
      <c r="B14" s="589" t="s">
        <v>118</v>
      </c>
      <c r="C14" s="591"/>
      <c r="D14" s="454" t="s">
        <v>115</v>
      </c>
      <c r="E14" s="454"/>
      <c r="F14" s="454"/>
      <c r="G14" s="454"/>
      <c r="H14" s="533" t="s">
        <v>181</v>
      </c>
      <c r="I14" s="534"/>
      <c r="J14" s="534"/>
      <c r="K14" s="534"/>
      <c r="L14" s="534"/>
      <c r="M14" s="534"/>
      <c r="N14" s="534"/>
      <c r="O14" s="535"/>
      <c r="P14" s="533" t="s">
        <v>277</v>
      </c>
      <c r="Q14" s="535"/>
      <c r="R14" s="563" t="s">
        <v>117</v>
      </c>
      <c r="S14" s="564"/>
      <c r="T14" s="564"/>
      <c r="U14" s="564"/>
      <c r="V14" s="564"/>
      <c r="W14" s="564"/>
      <c r="X14" s="564"/>
      <c r="Y14" s="564"/>
      <c r="Z14" s="565"/>
      <c r="AA14" s="454" t="s">
        <v>313</v>
      </c>
      <c r="AB14" s="473"/>
      <c r="AC14" s="473"/>
      <c r="AD14" s="454" t="s">
        <v>314</v>
      </c>
      <c r="AE14" s="473"/>
      <c r="AF14" s="473"/>
    </row>
    <row r="15" spans="1:32" ht="24.95" customHeight="1">
      <c r="A15" s="515"/>
      <c r="B15" s="592"/>
      <c r="C15" s="594"/>
      <c r="D15" s="454"/>
      <c r="E15" s="454"/>
      <c r="F15" s="454"/>
      <c r="G15" s="454"/>
      <c r="H15" s="627"/>
      <c r="I15" s="640"/>
      <c r="J15" s="640"/>
      <c r="K15" s="640"/>
      <c r="L15" s="640"/>
      <c r="M15" s="640"/>
      <c r="N15" s="640"/>
      <c r="O15" s="628"/>
      <c r="P15" s="627"/>
      <c r="Q15" s="628"/>
      <c r="R15" s="533" t="s">
        <v>604</v>
      </c>
      <c r="S15" s="534"/>
      <c r="T15" s="535"/>
      <c r="U15" s="533" t="s">
        <v>602</v>
      </c>
      <c r="V15" s="534"/>
      <c r="W15" s="535"/>
      <c r="X15" s="533" t="s">
        <v>603</v>
      </c>
      <c r="Y15" s="658"/>
      <c r="Z15" s="659"/>
      <c r="AA15" s="473"/>
      <c r="AB15" s="473"/>
      <c r="AC15" s="473"/>
      <c r="AD15" s="473"/>
      <c r="AE15" s="473"/>
      <c r="AF15" s="473"/>
    </row>
    <row r="16" spans="1:32" ht="48" customHeight="1">
      <c r="A16" s="515"/>
      <c r="B16" s="595"/>
      <c r="C16" s="597"/>
      <c r="D16" s="454"/>
      <c r="E16" s="454"/>
      <c r="F16" s="454"/>
      <c r="G16" s="454"/>
      <c r="H16" s="536"/>
      <c r="I16" s="537"/>
      <c r="J16" s="537"/>
      <c r="K16" s="537"/>
      <c r="L16" s="537"/>
      <c r="M16" s="537"/>
      <c r="N16" s="537"/>
      <c r="O16" s="538"/>
      <c r="P16" s="536"/>
      <c r="Q16" s="538"/>
      <c r="R16" s="536"/>
      <c r="S16" s="537"/>
      <c r="T16" s="538"/>
      <c r="U16" s="536"/>
      <c r="V16" s="537"/>
      <c r="W16" s="538"/>
      <c r="X16" s="660"/>
      <c r="Y16" s="661"/>
      <c r="Z16" s="662"/>
      <c r="AA16" s="473"/>
      <c r="AB16" s="473"/>
      <c r="AC16" s="473"/>
      <c r="AD16" s="473"/>
      <c r="AE16" s="473"/>
      <c r="AF16" s="473"/>
    </row>
    <row r="17" spans="1:32" ht="28.5" customHeight="1">
      <c r="A17" s="431">
        <v>1</v>
      </c>
      <c r="B17" s="634">
        <v>2</v>
      </c>
      <c r="C17" s="635"/>
      <c r="D17" s="454">
        <v>3</v>
      </c>
      <c r="E17" s="454"/>
      <c r="F17" s="454"/>
      <c r="G17" s="454"/>
      <c r="H17" s="572">
        <v>4</v>
      </c>
      <c r="I17" s="580"/>
      <c r="J17" s="580"/>
      <c r="K17" s="580"/>
      <c r="L17" s="580"/>
      <c r="M17" s="580"/>
      <c r="N17" s="580"/>
      <c r="O17" s="573"/>
      <c r="P17" s="572">
        <v>5</v>
      </c>
      <c r="Q17" s="573"/>
      <c r="R17" s="572">
        <v>6</v>
      </c>
      <c r="S17" s="580"/>
      <c r="T17" s="573"/>
      <c r="U17" s="572">
        <v>7</v>
      </c>
      <c r="V17" s="580"/>
      <c r="W17" s="573"/>
      <c r="X17" s="572">
        <v>8</v>
      </c>
      <c r="Y17" s="580"/>
      <c r="Z17" s="573"/>
      <c r="AA17" s="572">
        <v>9</v>
      </c>
      <c r="AB17" s="580"/>
      <c r="AC17" s="573"/>
      <c r="AD17" s="572">
        <v>10</v>
      </c>
      <c r="AE17" s="580"/>
      <c r="AF17" s="573"/>
    </row>
    <row r="18" spans="1:32" ht="30.75" customHeight="1">
      <c r="A18" s="447">
        <v>1</v>
      </c>
      <c r="B18" s="638">
        <v>44209</v>
      </c>
      <c r="C18" s="639"/>
      <c r="D18" s="568" t="s">
        <v>545</v>
      </c>
      <c r="E18" s="568"/>
      <c r="F18" s="568"/>
      <c r="G18" s="568"/>
      <c r="H18" s="641" t="s">
        <v>543</v>
      </c>
      <c r="I18" s="642"/>
      <c r="J18" s="642"/>
      <c r="K18" s="642"/>
      <c r="L18" s="642"/>
      <c r="M18" s="642"/>
      <c r="N18" s="642"/>
      <c r="O18" s="643"/>
      <c r="P18" s="675" t="s">
        <v>544</v>
      </c>
      <c r="Q18" s="676"/>
      <c r="R18" s="530">
        <v>60</v>
      </c>
      <c r="S18" s="531"/>
      <c r="T18" s="532"/>
      <c r="U18" s="530">
        <v>60</v>
      </c>
      <c r="V18" s="531"/>
      <c r="W18" s="532"/>
      <c r="X18" s="530">
        <v>55</v>
      </c>
      <c r="Y18" s="531"/>
      <c r="Z18" s="532"/>
      <c r="AA18" s="530">
        <f>X18-U18</f>
        <v>-5</v>
      </c>
      <c r="AB18" s="531"/>
      <c r="AC18" s="532"/>
      <c r="AD18" s="663">
        <f>(X18/U18)*100</f>
        <v>91.666666666666657</v>
      </c>
      <c r="AE18" s="664"/>
      <c r="AF18" s="665"/>
    </row>
    <row r="19" spans="1:32" ht="30.75" hidden="1" customHeight="1">
      <c r="A19" s="447"/>
      <c r="B19" s="636"/>
      <c r="C19" s="637"/>
      <c r="D19" s="606"/>
      <c r="E19" s="606"/>
      <c r="F19" s="606"/>
      <c r="G19" s="606"/>
      <c r="H19" s="641"/>
      <c r="I19" s="642"/>
      <c r="J19" s="642"/>
      <c r="K19" s="642"/>
      <c r="L19" s="642"/>
      <c r="M19" s="642"/>
      <c r="N19" s="642"/>
      <c r="O19" s="643"/>
      <c r="P19" s="675"/>
      <c r="Q19" s="676"/>
      <c r="R19" s="530"/>
      <c r="S19" s="531"/>
      <c r="T19" s="532"/>
      <c r="U19" s="530"/>
      <c r="V19" s="531"/>
      <c r="W19" s="532"/>
      <c r="X19" s="530"/>
      <c r="Y19" s="531"/>
      <c r="Z19" s="532"/>
      <c r="AA19" s="530">
        <f>X19-U19</f>
        <v>0</v>
      </c>
      <c r="AB19" s="531"/>
      <c r="AC19" s="532"/>
      <c r="AD19" s="666" t="e">
        <f>(X19/U19)*100</f>
        <v>#DIV/0!</v>
      </c>
      <c r="AE19" s="667"/>
      <c r="AF19" s="668"/>
    </row>
    <row r="20" spans="1:32" ht="38.25" customHeight="1">
      <c r="A20" s="630" t="s">
        <v>50</v>
      </c>
      <c r="B20" s="631"/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2"/>
      <c r="R20" s="556">
        <f>SUM(R18:R19)</f>
        <v>60</v>
      </c>
      <c r="S20" s="557"/>
      <c r="T20" s="558"/>
      <c r="U20" s="556">
        <f>SUM(U18:U19)</f>
        <v>60</v>
      </c>
      <c r="V20" s="557"/>
      <c r="W20" s="558"/>
      <c r="X20" s="556">
        <f>SUM(X18:X19)</f>
        <v>55</v>
      </c>
      <c r="Y20" s="557"/>
      <c r="Z20" s="558"/>
      <c r="AA20" s="556">
        <f>X20-U20</f>
        <v>-5</v>
      </c>
      <c r="AB20" s="557"/>
      <c r="AC20" s="558"/>
      <c r="AD20" s="598">
        <f>(X20/U20)*100</f>
        <v>91.666666666666657</v>
      </c>
      <c r="AE20" s="599"/>
      <c r="AF20" s="600"/>
    </row>
    <row r="21" spans="1:32" ht="20.25">
      <c r="A21" s="441"/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292"/>
      <c r="R21" s="448"/>
      <c r="S21" s="448"/>
      <c r="T21" s="448"/>
      <c r="U21" s="448"/>
      <c r="V21" s="448"/>
      <c r="W21" s="292"/>
      <c r="X21" s="292"/>
      <c r="Y21" s="292"/>
      <c r="Z21" s="292"/>
      <c r="AA21" s="292"/>
      <c r="AB21" s="292"/>
      <c r="AC21" s="292"/>
      <c r="AD21" s="292"/>
      <c r="AE21" s="292"/>
      <c r="AF21" s="448"/>
    </row>
    <row r="22" spans="1:32" ht="1.5" customHeight="1">
      <c r="A22" s="441"/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292"/>
      <c r="R22" s="448"/>
      <c r="S22" s="448"/>
      <c r="T22" s="448"/>
      <c r="U22" s="448"/>
      <c r="V22" s="448"/>
      <c r="W22" s="292"/>
      <c r="X22" s="292"/>
      <c r="Y22" s="292"/>
      <c r="Z22" s="292"/>
      <c r="AA22" s="292"/>
      <c r="AB22" s="292"/>
      <c r="AC22" s="292"/>
      <c r="AD22" s="292"/>
      <c r="AE22" s="292"/>
      <c r="AF22" s="448"/>
    </row>
    <row r="23" spans="1:32" s="357" customFormat="1" ht="18.75" customHeight="1">
      <c r="A23" s="358"/>
      <c r="B23" s="358"/>
      <c r="C23" s="358" t="s">
        <v>605</v>
      </c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</row>
    <row r="24" spans="1:32" ht="20.25">
      <c r="A24" s="359"/>
      <c r="B24" s="359"/>
      <c r="C24" s="359"/>
      <c r="D24" s="359"/>
      <c r="E24" s="359"/>
      <c r="F24" s="359"/>
      <c r="G24" s="359"/>
      <c r="H24" s="359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359"/>
      <c r="X24" s="292"/>
      <c r="Y24" s="292"/>
      <c r="Z24" s="521"/>
      <c r="AA24" s="521"/>
      <c r="AB24" s="521"/>
      <c r="AC24" s="292"/>
      <c r="AD24" s="521" t="s">
        <v>315</v>
      </c>
      <c r="AE24" s="521"/>
      <c r="AF24" s="521"/>
    </row>
    <row r="25" spans="1:32" ht="42" customHeight="1">
      <c r="A25" s="615" t="s">
        <v>47</v>
      </c>
      <c r="B25" s="589" t="s">
        <v>139</v>
      </c>
      <c r="C25" s="590"/>
      <c r="D25" s="590"/>
      <c r="E25" s="590"/>
      <c r="F25" s="590"/>
      <c r="G25" s="590"/>
      <c r="H25" s="590"/>
      <c r="I25" s="590"/>
      <c r="J25" s="590"/>
      <c r="K25" s="590"/>
      <c r="L25" s="591"/>
      <c r="M25" s="601" t="s">
        <v>49</v>
      </c>
      <c r="N25" s="602"/>
      <c r="O25" s="602"/>
      <c r="P25" s="603"/>
      <c r="Q25" s="601" t="s">
        <v>72</v>
      </c>
      <c r="R25" s="602"/>
      <c r="S25" s="602"/>
      <c r="T25" s="603"/>
      <c r="U25" s="601" t="s">
        <v>163</v>
      </c>
      <c r="V25" s="602"/>
      <c r="W25" s="602"/>
      <c r="X25" s="603"/>
      <c r="Y25" s="601" t="s">
        <v>432</v>
      </c>
      <c r="Z25" s="602"/>
      <c r="AA25" s="602"/>
      <c r="AB25" s="603"/>
      <c r="AC25" s="601" t="s">
        <v>50</v>
      </c>
      <c r="AD25" s="602"/>
      <c r="AE25" s="602"/>
      <c r="AF25" s="603"/>
    </row>
    <row r="26" spans="1:32" ht="34.5" customHeight="1">
      <c r="A26" s="616"/>
      <c r="B26" s="592"/>
      <c r="C26" s="593"/>
      <c r="D26" s="593"/>
      <c r="E26" s="593"/>
      <c r="F26" s="593"/>
      <c r="G26" s="593"/>
      <c r="H26" s="593"/>
      <c r="I26" s="593"/>
      <c r="J26" s="593"/>
      <c r="K26" s="593"/>
      <c r="L26" s="594"/>
      <c r="M26" s="587" t="s">
        <v>137</v>
      </c>
      <c r="N26" s="587" t="s">
        <v>138</v>
      </c>
      <c r="O26" s="587" t="s">
        <v>148</v>
      </c>
      <c r="P26" s="587" t="s">
        <v>149</v>
      </c>
      <c r="Q26" s="587" t="s">
        <v>137</v>
      </c>
      <c r="R26" s="587" t="s">
        <v>138</v>
      </c>
      <c r="S26" s="587" t="s">
        <v>148</v>
      </c>
      <c r="T26" s="587" t="s">
        <v>149</v>
      </c>
      <c r="U26" s="587" t="s">
        <v>137</v>
      </c>
      <c r="V26" s="587" t="s">
        <v>138</v>
      </c>
      <c r="W26" s="587" t="s">
        <v>148</v>
      </c>
      <c r="X26" s="587" t="s">
        <v>149</v>
      </c>
      <c r="Y26" s="587" t="s">
        <v>137</v>
      </c>
      <c r="Z26" s="587" t="s">
        <v>138</v>
      </c>
      <c r="AA26" s="587" t="s">
        <v>148</v>
      </c>
      <c r="AB26" s="587" t="s">
        <v>149</v>
      </c>
      <c r="AC26" s="587" t="s">
        <v>137</v>
      </c>
      <c r="AD26" s="587" t="s">
        <v>138</v>
      </c>
      <c r="AE26" s="587" t="s">
        <v>148</v>
      </c>
      <c r="AF26" s="587" t="s">
        <v>149</v>
      </c>
    </row>
    <row r="27" spans="1:32" ht="24.95" customHeight="1">
      <c r="A27" s="617"/>
      <c r="B27" s="595"/>
      <c r="C27" s="596"/>
      <c r="D27" s="596"/>
      <c r="E27" s="596"/>
      <c r="F27" s="596"/>
      <c r="G27" s="596"/>
      <c r="H27" s="596"/>
      <c r="I27" s="596"/>
      <c r="J27" s="596"/>
      <c r="K27" s="596"/>
      <c r="L27" s="597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 s="588"/>
    </row>
    <row r="28" spans="1:32" ht="33.75" customHeight="1">
      <c r="A28" s="447">
        <v>1</v>
      </c>
      <c r="B28" s="629">
        <v>2</v>
      </c>
      <c r="C28" s="629"/>
      <c r="D28" s="629"/>
      <c r="E28" s="629"/>
      <c r="F28" s="629"/>
      <c r="G28" s="629"/>
      <c r="H28" s="629"/>
      <c r="I28" s="629"/>
      <c r="J28" s="629"/>
      <c r="K28" s="629"/>
      <c r="L28" s="629"/>
      <c r="M28" s="449">
        <v>3</v>
      </c>
      <c r="N28" s="449">
        <v>4</v>
      </c>
      <c r="O28" s="449">
        <v>5</v>
      </c>
      <c r="P28" s="449">
        <v>6</v>
      </c>
      <c r="Q28" s="449">
        <v>7</v>
      </c>
      <c r="R28" s="449">
        <v>8</v>
      </c>
      <c r="S28" s="449">
        <v>9</v>
      </c>
      <c r="T28" s="449">
        <v>10</v>
      </c>
      <c r="U28" s="449">
        <v>11</v>
      </c>
      <c r="V28" s="449">
        <v>12</v>
      </c>
      <c r="W28" s="449">
        <v>13</v>
      </c>
      <c r="X28" s="449">
        <v>14</v>
      </c>
      <c r="Y28" s="449">
        <v>15</v>
      </c>
      <c r="Z28" s="449">
        <v>16</v>
      </c>
      <c r="AA28" s="449">
        <v>17</v>
      </c>
      <c r="AB28" s="449">
        <v>18</v>
      </c>
      <c r="AC28" s="449">
        <v>19</v>
      </c>
      <c r="AD28" s="449">
        <v>20</v>
      </c>
      <c r="AE28" s="449">
        <v>21</v>
      </c>
      <c r="AF28" s="449">
        <v>22</v>
      </c>
    </row>
    <row r="29" spans="1:32" ht="33.75" customHeight="1">
      <c r="A29" s="360">
        <v>1</v>
      </c>
      <c r="B29" s="609" t="s">
        <v>2</v>
      </c>
      <c r="C29" s="610"/>
      <c r="D29" s="610"/>
      <c r="E29" s="610"/>
      <c r="F29" s="610"/>
      <c r="G29" s="610"/>
      <c r="H29" s="610"/>
      <c r="I29" s="610"/>
      <c r="J29" s="610"/>
      <c r="K29" s="610"/>
      <c r="L29" s="611"/>
      <c r="M29" s="119">
        <f>SUM(M30:M35)</f>
        <v>0</v>
      </c>
      <c r="N29" s="119">
        <f>SUM(N30:N35)</f>
        <v>0</v>
      </c>
      <c r="O29" s="125">
        <f t="shared" ref="O29" si="0">N29-M29</f>
        <v>0</v>
      </c>
      <c r="P29" s="126">
        <v>0</v>
      </c>
      <c r="Q29" s="119">
        <f>SUM(Q30:Q35)</f>
        <v>0</v>
      </c>
      <c r="R29" s="119">
        <f>SUM(R30:R35)</f>
        <v>0</v>
      </c>
      <c r="S29" s="125">
        <f t="shared" ref="S29" si="1">R29-Q29</f>
        <v>0</v>
      </c>
      <c r="T29" s="126">
        <v>0</v>
      </c>
      <c r="U29" s="109">
        <f>SUM(U30:U35)</f>
        <v>0</v>
      </c>
      <c r="V29" s="109">
        <f>SUM(V30:V35)</f>
        <v>297</v>
      </c>
      <c r="W29" s="361">
        <f t="shared" ref="W29" si="2">V29-U29</f>
        <v>297</v>
      </c>
      <c r="X29" s="126" t="e">
        <f t="shared" ref="X29" si="3">V29/U29*100</f>
        <v>#DIV/0!</v>
      </c>
      <c r="Y29" s="449"/>
      <c r="Z29" s="449"/>
      <c r="AA29" s="449"/>
      <c r="AB29" s="449"/>
      <c r="AC29" s="109">
        <f>M29+Q29+U29+Y29</f>
        <v>0</v>
      </c>
      <c r="AD29" s="109">
        <f>N29+R29+V29+Z29</f>
        <v>297</v>
      </c>
      <c r="AE29" s="126">
        <f t="shared" ref="AE29" si="4">AD29-AC29</f>
        <v>297</v>
      </c>
      <c r="AF29" s="126" t="e">
        <f t="shared" ref="AF29" si="5">AD29/AC29*100</f>
        <v>#DIV/0!</v>
      </c>
    </row>
    <row r="30" spans="1:32" ht="33.75" customHeight="1">
      <c r="A30" s="447">
        <v>1</v>
      </c>
      <c r="B30" s="618" t="s">
        <v>607</v>
      </c>
      <c r="C30" s="619"/>
      <c r="D30" s="619"/>
      <c r="E30" s="619"/>
      <c r="F30" s="619"/>
      <c r="G30" s="619"/>
      <c r="H30" s="619"/>
      <c r="I30" s="619"/>
      <c r="J30" s="619"/>
      <c r="K30" s="619"/>
      <c r="L30" s="620"/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439">
        <v>0</v>
      </c>
      <c r="V30" s="416">
        <v>98</v>
      </c>
      <c r="W30" s="361">
        <f t="shared" ref="W30:W54" si="6">V30-U30</f>
        <v>98</v>
      </c>
      <c r="X30" s="126" t="e">
        <f t="shared" ref="X30:X55" si="7">V30/U30*100</f>
        <v>#DIV/0!</v>
      </c>
      <c r="Y30" s="449"/>
      <c r="Z30" s="449"/>
      <c r="AA30" s="449"/>
      <c r="AB30" s="449"/>
      <c r="AC30" s="439">
        <f t="shared" ref="AC30:AC55" si="8">M30+Q30+U30+Y30</f>
        <v>0</v>
      </c>
      <c r="AD30" s="126">
        <f t="shared" ref="AD30:AD55" si="9">N30+R30+V30+Z30</f>
        <v>98</v>
      </c>
      <c r="AE30" s="126">
        <f t="shared" ref="AE30:AE35" si="10">AD30-AC30</f>
        <v>98</v>
      </c>
      <c r="AF30" s="126" t="e">
        <f t="shared" ref="AF30:AF35" si="11">AD30/AC30*100</f>
        <v>#DIV/0!</v>
      </c>
    </row>
    <row r="31" spans="1:32" ht="33.75" customHeight="1">
      <c r="A31" s="447">
        <v>2</v>
      </c>
      <c r="B31" s="618" t="s">
        <v>611</v>
      </c>
      <c r="C31" s="619"/>
      <c r="D31" s="619"/>
      <c r="E31" s="619"/>
      <c r="F31" s="619"/>
      <c r="G31" s="619"/>
      <c r="H31" s="619"/>
      <c r="I31" s="619"/>
      <c r="J31" s="619"/>
      <c r="K31" s="619"/>
      <c r="L31" s="620"/>
      <c r="M31" s="119">
        <v>0</v>
      </c>
      <c r="N31" s="119">
        <v>0</v>
      </c>
      <c r="O31" s="125">
        <f t="shared" ref="O31" si="12">N31-M31</f>
        <v>0</v>
      </c>
      <c r="P31" s="125">
        <f t="shared" ref="P31" si="13">O31-N31</f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416">
        <v>33</v>
      </c>
      <c r="W31" s="361">
        <f t="shared" ref="W31" si="14">V31-U31</f>
        <v>33</v>
      </c>
      <c r="X31" s="196" t="e">
        <f t="shared" ref="X31" si="15">V31/U31*100</f>
        <v>#DIV/0!</v>
      </c>
      <c r="Y31" s="449"/>
      <c r="Z31" s="449"/>
      <c r="AA31" s="449"/>
      <c r="AB31" s="449"/>
      <c r="AC31" s="439">
        <f t="shared" ref="AC31" si="16">M31+Q31+U31+Y31</f>
        <v>0</v>
      </c>
      <c r="AD31" s="439">
        <f t="shared" ref="AD31" si="17">N31+R31+V31+Z31</f>
        <v>33</v>
      </c>
      <c r="AE31" s="126">
        <f t="shared" ref="AE31" si="18">AD31-AC31</f>
        <v>33</v>
      </c>
      <c r="AF31" s="196" t="e">
        <f t="shared" ref="AF31" si="19">AD31/AC31*100</f>
        <v>#DIV/0!</v>
      </c>
    </row>
    <row r="32" spans="1:32" ht="33.75" customHeight="1">
      <c r="A32" s="447">
        <v>3</v>
      </c>
      <c r="B32" s="618" t="s">
        <v>608</v>
      </c>
      <c r="C32" s="619"/>
      <c r="D32" s="619"/>
      <c r="E32" s="619"/>
      <c r="F32" s="619"/>
      <c r="G32" s="619"/>
      <c r="H32" s="619"/>
      <c r="I32" s="619"/>
      <c r="J32" s="619"/>
      <c r="K32" s="619"/>
      <c r="L32" s="620"/>
      <c r="M32" s="119">
        <v>0</v>
      </c>
      <c r="N32" s="119">
        <v>0</v>
      </c>
      <c r="O32" s="125">
        <f t="shared" ref="O32:T35" si="20">N32-M32</f>
        <v>0</v>
      </c>
      <c r="P32" s="125">
        <f t="shared" si="20"/>
        <v>0</v>
      </c>
      <c r="Q32" s="119">
        <v>0</v>
      </c>
      <c r="R32" s="119">
        <v>0</v>
      </c>
      <c r="S32" s="119">
        <v>0</v>
      </c>
      <c r="T32" s="119">
        <v>0</v>
      </c>
      <c r="U32" s="119">
        <v>0</v>
      </c>
      <c r="V32" s="416">
        <v>61</v>
      </c>
      <c r="W32" s="361">
        <f t="shared" si="6"/>
        <v>61</v>
      </c>
      <c r="X32" s="196" t="e">
        <f t="shared" si="7"/>
        <v>#DIV/0!</v>
      </c>
      <c r="Y32" s="449"/>
      <c r="Z32" s="449"/>
      <c r="AA32" s="449"/>
      <c r="AB32" s="449"/>
      <c r="AC32" s="439">
        <f t="shared" si="8"/>
        <v>0</v>
      </c>
      <c r="AD32" s="439">
        <f t="shared" si="9"/>
        <v>61</v>
      </c>
      <c r="AE32" s="126">
        <f t="shared" si="10"/>
        <v>61</v>
      </c>
      <c r="AF32" s="196" t="e">
        <f t="shared" si="11"/>
        <v>#DIV/0!</v>
      </c>
    </row>
    <row r="33" spans="1:32" ht="33.75" customHeight="1">
      <c r="A33" s="447">
        <v>4</v>
      </c>
      <c r="B33" s="618" t="s">
        <v>609</v>
      </c>
      <c r="C33" s="619"/>
      <c r="D33" s="619"/>
      <c r="E33" s="619"/>
      <c r="F33" s="619"/>
      <c r="G33" s="619"/>
      <c r="H33" s="619"/>
      <c r="I33" s="619"/>
      <c r="J33" s="619"/>
      <c r="K33" s="619"/>
      <c r="L33" s="620"/>
      <c r="M33" s="119">
        <v>0</v>
      </c>
      <c r="N33" s="119">
        <v>0</v>
      </c>
      <c r="O33" s="125">
        <f t="shared" ref="O33" si="21">N33-M33</f>
        <v>0</v>
      </c>
      <c r="P33" s="126">
        <v>0</v>
      </c>
      <c r="Q33" s="119">
        <v>0</v>
      </c>
      <c r="R33" s="119">
        <v>0</v>
      </c>
      <c r="S33" s="119">
        <v>0</v>
      </c>
      <c r="T33" s="119">
        <v>0</v>
      </c>
      <c r="U33" s="119">
        <v>0</v>
      </c>
      <c r="V33" s="417">
        <v>46</v>
      </c>
      <c r="W33" s="361">
        <f t="shared" ref="W33" si="22">V33-U33</f>
        <v>46</v>
      </c>
      <c r="X33" s="196" t="e">
        <f t="shared" ref="X33" si="23">V33/U33*100</f>
        <v>#DIV/0!</v>
      </c>
      <c r="Y33" s="449"/>
      <c r="Z33" s="449"/>
      <c r="AA33" s="449"/>
      <c r="AB33" s="449"/>
      <c r="AC33" s="439">
        <f t="shared" ref="AC33" si="24">M33+Q33+U33+Y33</f>
        <v>0</v>
      </c>
      <c r="AD33" s="439">
        <f t="shared" ref="AD33" si="25">N33+R33+V33+Z33</f>
        <v>46</v>
      </c>
      <c r="AE33" s="126">
        <f t="shared" ref="AE33" si="26">AD33-AC33</f>
        <v>46</v>
      </c>
      <c r="AF33" s="196" t="e">
        <f t="shared" ref="AF33" si="27">AD33/AC33*100</f>
        <v>#DIV/0!</v>
      </c>
    </row>
    <row r="34" spans="1:32" ht="33.75" customHeight="1">
      <c r="A34" s="447">
        <v>5</v>
      </c>
      <c r="B34" s="618" t="s">
        <v>610</v>
      </c>
      <c r="C34" s="619"/>
      <c r="D34" s="619"/>
      <c r="E34" s="619"/>
      <c r="F34" s="619"/>
      <c r="G34" s="619"/>
      <c r="H34" s="619"/>
      <c r="I34" s="619"/>
      <c r="J34" s="619"/>
      <c r="K34" s="619"/>
      <c r="L34" s="620"/>
      <c r="M34" s="119">
        <v>0</v>
      </c>
      <c r="N34" s="119">
        <v>0</v>
      </c>
      <c r="O34" s="125">
        <f t="shared" si="20"/>
        <v>0</v>
      </c>
      <c r="P34" s="126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417">
        <v>38</v>
      </c>
      <c r="W34" s="361">
        <f t="shared" si="6"/>
        <v>38</v>
      </c>
      <c r="X34" s="196" t="e">
        <f t="shared" si="7"/>
        <v>#DIV/0!</v>
      </c>
      <c r="Y34" s="449"/>
      <c r="Z34" s="449"/>
      <c r="AA34" s="449"/>
      <c r="AB34" s="449"/>
      <c r="AC34" s="439">
        <f t="shared" si="8"/>
        <v>0</v>
      </c>
      <c r="AD34" s="439">
        <f t="shared" si="9"/>
        <v>38</v>
      </c>
      <c r="AE34" s="126">
        <f t="shared" si="10"/>
        <v>38</v>
      </c>
      <c r="AF34" s="196" t="e">
        <f t="shared" si="11"/>
        <v>#DIV/0!</v>
      </c>
    </row>
    <row r="35" spans="1:32" ht="33.75" customHeight="1">
      <c r="A35" s="447">
        <v>6</v>
      </c>
      <c r="B35" s="618" t="s">
        <v>612</v>
      </c>
      <c r="C35" s="619"/>
      <c r="D35" s="619"/>
      <c r="E35" s="619"/>
      <c r="F35" s="619"/>
      <c r="G35" s="619"/>
      <c r="H35" s="619"/>
      <c r="I35" s="619"/>
      <c r="J35" s="619"/>
      <c r="K35" s="619"/>
      <c r="L35" s="620"/>
      <c r="M35" s="119">
        <v>0</v>
      </c>
      <c r="N35" s="119">
        <v>0</v>
      </c>
      <c r="O35" s="125">
        <f t="shared" si="20"/>
        <v>0</v>
      </c>
      <c r="P35" s="125">
        <f t="shared" si="20"/>
        <v>0</v>
      </c>
      <c r="Q35" s="125">
        <f t="shared" si="20"/>
        <v>0</v>
      </c>
      <c r="R35" s="125">
        <f t="shared" si="20"/>
        <v>0</v>
      </c>
      <c r="S35" s="125">
        <f t="shared" si="20"/>
        <v>0</v>
      </c>
      <c r="T35" s="125">
        <f t="shared" si="20"/>
        <v>0</v>
      </c>
      <c r="U35" s="119">
        <v>0</v>
      </c>
      <c r="V35" s="417">
        <v>21</v>
      </c>
      <c r="W35" s="361">
        <f t="shared" si="6"/>
        <v>21</v>
      </c>
      <c r="X35" s="196" t="e">
        <f t="shared" si="7"/>
        <v>#DIV/0!</v>
      </c>
      <c r="Y35" s="449"/>
      <c r="Z35" s="449"/>
      <c r="AA35" s="449"/>
      <c r="AB35" s="449"/>
      <c r="AC35" s="439">
        <f t="shared" si="8"/>
        <v>0</v>
      </c>
      <c r="AD35" s="439">
        <f t="shared" si="9"/>
        <v>21</v>
      </c>
      <c r="AE35" s="126">
        <f t="shared" si="10"/>
        <v>21</v>
      </c>
      <c r="AF35" s="196" t="e">
        <f t="shared" si="11"/>
        <v>#DIV/0!</v>
      </c>
    </row>
    <row r="36" spans="1:32" ht="33.75" customHeight="1">
      <c r="A36" s="360">
        <v>2</v>
      </c>
      <c r="B36" s="609" t="s">
        <v>28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1"/>
      <c r="M36" s="440">
        <f>SUM(M37:M43)</f>
        <v>0</v>
      </c>
      <c r="N36" s="440">
        <f>SUM(N37:N43)</f>
        <v>0</v>
      </c>
      <c r="O36" s="125">
        <f t="shared" ref="O36:T37" si="28">N36-M36</f>
        <v>0</v>
      </c>
      <c r="P36" s="125">
        <f t="shared" si="28"/>
        <v>0</v>
      </c>
      <c r="Q36" s="125">
        <f t="shared" si="28"/>
        <v>0</v>
      </c>
      <c r="R36" s="125">
        <f t="shared" si="28"/>
        <v>0</v>
      </c>
      <c r="S36" s="125">
        <f t="shared" si="28"/>
        <v>0</v>
      </c>
      <c r="T36" s="125">
        <f t="shared" si="28"/>
        <v>0</v>
      </c>
      <c r="U36" s="440">
        <f>SUM(U37:U43)</f>
        <v>200</v>
      </c>
      <c r="V36" s="109">
        <f>SUM(V37:V43)</f>
        <v>92</v>
      </c>
      <c r="W36" s="361">
        <f t="shared" si="6"/>
        <v>-108</v>
      </c>
      <c r="X36" s="126">
        <f t="shared" si="7"/>
        <v>46</v>
      </c>
      <c r="Y36" s="449"/>
      <c r="Z36" s="449"/>
      <c r="AA36" s="449"/>
      <c r="AB36" s="449"/>
      <c r="AC36" s="440">
        <f t="shared" si="8"/>
        <v>200</v>
      </c>
      <c r="AD36" s="362">
        <f t="shared" si="9"/>
        <v>92</v>
      </c>
      <c r="AE36" s="126">
        <f t="shared" ref="AE36:AE55" si="29">AD36-AC36</f>
        <v>-108</v>
      </c>
      <c r="AF36" s="126">
        <f t="shared" ref="AF36:AF55" si="30">AD36/AC36*100</f>
        <v>46</v>
      </c>
    </row>
    <row r="37" spans="1:32" ht="33.75" customHeight="1">
      <c r="A37" s="447">
        <v>1</v>
      </c>
      <c r="B37" s="633" t="s">
        <v>515</v>
      </c>
      <c r="C37" s="633" t="s">
        <v>515</v>
      </c>
      <c r="D37" s="633" t="s">
        <v>515</v>
      </c>
      <c r="E37" s="633" t="s">
        <v>515</v>
      </c>
      <c r="F37" s="633" t="s">
        <v>515</v>
      </c>
      <c r="G37" s="633" t="s">
        <v>515</v>
      </c>
      <c r="H37" s="633" t="s">
        <v>515</v>
      </c>
      <c r="I37" s="633" t="s">
        <v>515</v>
      </c>
      <c r="J37" s="633" t="s">
        <v>515</v>
      </c>
      <c r="K37" s="633" t="s">
        <v>515</v>
      </c>
      <c r="L37" s="633" t="s">
        <v>515</v>
      </c>
      <c r="M37" s="119">
        <v>0</v>
      </c>
      <c r="N37" s="119">
        <v>0</v>
      </c>
      <c r="O37" s="125">
        <f t="shared" si="28"/>
        <v>0</v>
      </c>
      <c r="P37" s="125">
        <f t="shared" si="28"/>
        <v>0</v>
      </c>
      <c r="Q37" s="125">
        <f t="shared" si="28"/>
        <v>0</v>
      </c>
      <c r="R37" s="125">
        <f t="shared" si="28"/>
        <v>0</v>
      </c>
      <c r="S37" s="125">
        <f t="shared" si="28"/>
        <v>0</v>
      </c>
      <c r="T37" s="125">
        <f t="shared" si="28"/>
        <v>0</v>
      </c>
      <c r="U37" s="148">
        <v>200</v>
      </c>
      <c r="V37" s="439">
        <v>43</v>
      </c>
      <c r="W37" s="361">
        <f t="shared" si="6"/>
        <v>-157</v>
      </c>
      <c r="X37" s="126">
        <f t="shared" si="7"/>
        <v>21.5</v>
      </c>
      <c r="Y37" s="449"/>
      <c r="Z37" s="449"/>
      <c r="AA37" s="449"/>
      <c r="AB37" s="449"/>
      <c r="AC37" s="439">
        <f t="shared" si="8"/>
        <v>200</v>
      </c>
      <c r="AD37" s="126">
        <f t="shared" si="9"/>
        <v>43</v>
      </c>
      <c r="AE37" s="126">
        <f t="shared" si="29"/>
        <v>-157</v>
      </c>
      <c r="AF37" s="126">
        <f t="shared" si="30"/>
        <v>21.5</v>
      </c>
    </row>
    <row r="38" spans="1:32" ht="33.75" customHeight="1">
      <c r="A38" s="447">
        <v>2</v>
      </c>
      <c r="B38" s="633" t="s">
        <v>572</v>
      </c>
      <c r="C38" s="633"/>
      <c r="D38" s="633"/>
      <c r="E38" s="633"/>
      <c r="F38" s="633"/>
      <c r="G38" s="633"/>
      <c r="H38" s="633"/>
      <c r="I38" s="633"/>
      <c r="J38" s="633"/>
      <c r="K38" s="633"/>
      <c r="L38" s="633"/>
      <c r="M38" s="119">
        <v>0</v>
      </c>
      <c r="N38" s="363">
        <v>0</v>
      </c>
      <c r="O38" s="363">
        <v>0</v>
      </c>
      <c r="P38" s="363">
        <v>0</v>
      </c>
      <c r="Q38" s="363">
        <v>0</v>
      </c>
      <c r="R38" s="363">
        <v>0</v>
      </c>
      <c r="S38" s="363">
        <v>0</v>
      </c>
      <c r="T38" s="363">
        <v>0</v>
      </c>
      <c r="U38" s="119">
        <v>0</v>
      </c>
      <c r="V38" s="144">
        <v>5</v>
      </c>
      <c r="W38" s="361">
        <f t="shared" si="6"/>
        <v>5</v>
      </c>
      <c r="X38" s="196" t="e">
        <f t="shared" si="7"/>
        <v>#DIV/0!</v>
      </c>
      <c r="Y38" s="449"/>
      <c r="Z38" s="449"/>
      <c r="AA38" s="449"/>
      <c r="AB38" s="449"/>
      <c r="AC38" s="439">
        <f t="shared" si="8"/>
        <v>0</v>
      </c>
      <c r="AD38" s="126">
        <f t="shared" si="9"/>
        <v>5</v>
      </c>
      <c r="AE38" s="126">
        <f t="shared" si="29"/>
        <v>5</v>
      </c>
      <c r="AF38" s="196" t="e">
        <f t="shared" si="30"/>
        <v>#DIV/0!</v>
      </c>
    </row>
    <row r="39" spans="1:32" ht="33.75" customHeight="1">
      <c r="A39" s="447">
        <v>3</v>
      </c>
      <c r="B39" s="633" t="s">
        <v>517</v>
      </c>
      <c r="C39" s="633"/>
      <c r="D39" s="633"/>
      <c r="E39" s="633"/>
      <c r="F39" s="633"/>
      <c r="G39" s="633"/>
      <c r="H39" s="633"/>
      <c r="I39" s="633"/>
      <c r="J39" s="633"/>
      <c r="K39" s="633"/>
      <c r="L39" s="633"/>
      <c r="M39" s="119">
        <v>0</v>
      </c>
      <c r="N39" s="363">
        <v>0</v>
      </c>
      <c r="O39" s="363">
        <v>0</v>
      </c>
      <c r="P39" s="363">
        <v>0</v>
      </c>
      <c r="Q39" s="363">
        <v>0</v>
      </c>
      <c r="R39" s="363">
        <v>0</v>
      </c>
      <c r="S39" s="363">
        <v>0</v>
      </c>
      <c r="T39" s="363">
        <v>0</v>
      </c>
      <c r="U39" s="119">
        <v>0</v>
      </c>
      <c r="V39" s="145">
        <v>20</v>
      </c>
      <c r="W39" s="361">
        <f t="shared" si="6"/>
        <v>20</v>
      </c>
      <c r="X39" s="196" t="e">
        <f t="shared" si="7"/>
        <v>#DIV/0!</v>
      </c>
      <c r="Y39" s="449"/>
      <c r="Z39" s="449"/>
      <c r="AA39" s="449"/>
      <c r="AB39" s="449"/>
      <c r="AC39" s="439">
        <f t="shared" si="8"/>
        <v>0</v>
      </c>
      <c r="AD39" s="126">
        <f t="shared" si="9"/>
        <v>20</v>
      </c>
      <c r="AE39" s="126">
        <f t="shared" si="29"/>
        <v>20</v>
      </c>
      <c r="AF39" s="196" t="e">
        <f t="shared" si="30"/>
        <v>#DIV/0!</v>
      </c>
    </row>
    <row r="40" spans="1:32" ht="33.75" customHeight="1">
      <c r="A40" s="447">
        <v>4</v>
      </c>
      <c r="B40" s="633" t="s">
        <v>613</v>
      </c>
      <c r="C40" s="633"/>
      <c r="D40" s="633"/>
      <c r="E40" s="633"/>
      <c r="F40" s="633"/>
      <c r="G40" s="633"/>
      <c r="H40" s="633"/>
      <c r="I40" s="633"/>
      <c r="J40" s="633"/>
      <c r="K40" s="633"/>
      <c r="L40" s="633"/>
      <c r="M40" s="119">
        <v>0</v>
      </c>
      <c r="N40" s="363">
        <v>0</v>
      </c>
      <c r="O40" s="363">
        <v>0</v>
      </c>
      <c r="P40" s="363">
        <v>0</v>
      </c>
      <c r="Q40" s="363">
        <v>0</v>
      </c>
      <c r="R40" s="363">
        <v>0</v>
      </c>
      <c r="S40" s="363">
        <v>0</v>
      </c>
      <c r="T40" s="363">
        <v>0</v>
      </c>
      <c r="U40" s="119">
        <v>0</v>
      </c>
      <c r="V40" s="146">
        <v>5</v>
      </c>
      <c r="W40" s="361">
        <f t="shared" si="6"/>
        <v>5</v>
      </c>
      <c r="X40" s="196" t="e">
        <f t="shared" si="7"/>
        <v>#DIV/0!</v>
      </c>
      <c r="Y40" s="449"/>
      <c r="Z40" s="449"/>
      <c r="AA40" s="449"/>
      <c r="AB40" s="449"/>
      <c r="AC40" s="439">
        <f t="shared" si="8"/>
        <v>0</v>
      </c>
      <c r="AD40" s="126">
        <f t="shared" si="9"/>
        <v>5</v>
      </c>
      <c r="AE40" s="126">
        <f t="shared" si="29"/>
        <v>5</v>
      </c>
      <c r="AF40" s="196" t="e">
        <f t="shared" si="30"/>
        <v>#DIV/0!</v>
      </c>
    </row>
    <row r="41" spans="1:32" ht="33.75" customHeight="1">
      <c r="A41" s="447">
        <v>5</v>
      </c>
      <c r="B41" s="633" t="s">
        <v>614</v>
      </c>
      <c r="C41" s="633"/>
      <c r="D41" s="633"/>
      <c r="E41" s="633"/>
      <c r="F41" s="633"/>
      <c r="G41" s="633"/>
      <c r="H41" s="633"/>
      <c r="I41" s="633"/>
      <c r="J41" s="633"/>
      <c r="K41" s="633"/>
      <c r="L41" s="633"/>
      <c r="M41" s="125">
        <f>SUM(M42:M43)</f>
        <v>0</v>
      </c>
      <c r="N41" s="363">
        <v>0</v>
      </c>
      <c r="O41" s="363">
        <v>0</v>
      </c>
      <c r="P41" s="363">
        <v>0</v>
      </c>
      <c r="Q41" s="363">
        <v>0</v>
      </c>
      <c r="R41" s="363">
        <v>0</v>
      </c>
      <c r="S41" s="363">
        <v>0</v>
      </c>
      <c r="T41" s="363">
        <v>0</v>
      </c>
      <c r="U41" s="119">
        <v>0</v>
      </c>
      <c r="V41" s="146">
        <v>8</v>
      </c>
      <c r="W41" s="361">
        <f t="shared" si="6"/>
        <v>8</v>
      </c>
      <c r="X41" s="196" t="e">
        <f t="shared" si="7"/>
        <v>#DIV/0!</v>
      </c>
      <c r="Y41" s="449"/>
      <c r="Z41" s="449"/>
      <c r="AA41" s="449"/>
      <c r="AB41" s="449"/>
      <c r="AC41" s="439">
        <f t="shared" si="8"/>
        <v>0</v>
      </c>
      <c r="AD41" s="126">
        <f t="shared" si="9"/>
        <v>8</v>
      </c>
      <c r="AE41" s="126">
        <f t="shared" si="29"/>
        <v>8</v>
      </c>
      <c r="AF41" s="196" t="e">
        <f t="shared" si="30"/>
        <v>#DIV/0!</v>
      </c>
    </row>
    <row r="42" spans="1:32" ht="33.75" customHeight="1">
      <c r="A42" s="447">
        <v>6</v>
      </c>
      <c r="B42" s="633" t="s">
        <v>615</v>
      </c>
      <c r="C42" s="633"/>
      <c r="D42" s="633"/>
      <c r="E42" s="633"/>
      <c r="F42" s="633"/>
      <c r="G42" s="633"/>
      <c r="H42" s="633"/>
      <c r="I42" s="633"/>
      <c r="J42" s="633"/>
      <c r="K42" s="633"/>
      <c r="L42" s="633"/>
      <c r="M42" s="119">
        <v>0</v>
      </c>
      <c r="N42" s="363">
        <v>0</v>
      </c>
      <c r="O42" s="363">
        <v>0</v>
      </c>
      <c r="P42" s="363">
        <v>0</v>
      </c>
      <c r="Q42" s="363">
        <v>0</v>
      </c>
      <c r="R42" s="363">
        <v>0</v>
      </c>
      <c r="S42" s="363">
        <v>0</v>
      </c>
      <c r="T42" s="363">
        <v>0</v>
      </c>
      <c r="U42" s="119">
        <v>0</v>
      </c>
      <c r="V42" s="146">
        <v>3</v>
      </c>
      <c r="W42" s="361">
        <f t="shared" si="6"/>
        <v>3</v>
      </c>
      <c r="X42" s="196" t="e">
        <f t="shared" si="7"/>
        <v>#DIV/0!</v>
      </c>
      <c r="Y42" s="449"/>
      <c r="Z42" s="449"/>
      <c r="AA42" s="449"/>
      <c r="AB42" s="449"/>
      <c r="AC42" s="439">
        <f t="shared" si="8"/>
        <v>0</v>
      </c>
      <c r="AD42" s="126">
        <f t="shared" si="9"/>
        <v>3</v>
      </c>
      <c r="AE42" s="126">
        <f t="shared" si="29"/>
        <v>3</v>
      </c>
      <c r="AF42" s="196" t="e">
        <f t="shared" si="30"/>
        <v>#DIV/0!</v>
      </c>
    </row>
    <row r="43" spans="1:32" ht="33.75" customHeight="1">
      <c r="A43" s="447">
        <v>7</v>
      </c>
      <c r="B43" s="633" t="s">
        <v>616</v>
      </c>
      <c r="C43" s="633"/>
      <c r="D43" s="633"/>
      <c r="E43" s="633"/>
      <c r="F43" s="633"/>
      <c r="G43" s="633"/>
      <c r="H43" s="633"/>
      <c r="I43" s="633"/>
      <c r="J43" s="633"/>
      <c r="K43" s="633"/>
      <c r="L43" s="633"/>
      <c r="M43" s="119">
        <v>0</v>
      </c>
      <c r="N43" s="363">
        <v>0</v>
      </c>
      <c r="O43" s="363">
        <v>0</v>
      </c>
      <c r="P43" s="363">
        <v>0</v>
      </c>
      <c r="Q43" s="363">
        <v>0</v>
      </c>
      <c r="R43" s="363">
        <v>0</v>
      </c>
      <c r="S43" s="363">
        <v>0</v>
      </c>
      <c r="T43" s="363">
        <v>0</v>
      </c>
      <c r="U43" s="119">
        <v>0</v>
      </c>
      <c r="V43" s="146">
        <v>8</v>
      </c>
      <c r="W43" s="361">
        <f t="shared" si="6"/>
        <v>8</v>
      </c>
      <c r="X43" s="196" t="e">
        <f t="shared" si="7"/>
        <v>#DIV/0!</v>
      </c>
      <c r="Y43" s="449"/>
      <c r="Z43" s="449"/>
      <c r="AA43" s="449"/>
      <c r="AB43" s="449"/>
      <c r="AC43" s="439">
        <f t="shared" si="8"/>
        <v>0</v>
      </c>
      <c r="AD43" s="126">
        <f t="shared" si="9"/>
        <v>8</v>
      </c>
      <c r="AE43" s="126">
        <f t="shared" si="29"/>
        <v>8</v>
      </c>
      <c r="AF43" s="196" t="e">
        <f t="shared" si="30"/>
        <v>#DIV/0!</v>
      </c>
    </row>
    <row r="44" spans="1:32" ht="33.75" customHeight="1">
      <c r="A44" s="364">
        <v>3</v>
      </c>
      <c r="B44" s="609" t="s">
        <v>3</v>
      </c>
      <c r="C44" s="610"/>
      <c r="D44" s="610"/>
      <c r="E44" s="610"/>
      <c r="F44" s="610"/>
      <c r="G44" s="610"/>
      <c r="H44" s="610"/>
      <c r="I44" s="610"/>
      <c r="J44" s="610"/>
      <c r="K44" s="610"/>
      <c r="L44" s="611"/>
      <c r="M44" s="363">
        <v>0</v>
      </c>
      <c r="N44" s="363">
        <v>0</v>
      </c>
      <c r="O44" s="363">
        <v>0</v>
      </c>
      <c r="P44" s="363">
        <v>0</v>
      </c>
      <c r="Q44" s="363">
        <v>0</v>
      </c>
      <c r="R44" s="363">
        <v>0</v>
      </c>
      <c r="S44" s="363">
        <v>0</v>
      </c>
      <c r="T44" s="363">
        <v>0</v>
      </c>
      <c r="U44" s="363">
        <v>0</v>
      </c>
      <c r="V44" s="440">
        <f>V45+V46+V47</f>
        <v>10</v>
      </c>
      <c r="W44" s="361">
        <f t="shared" si="6"/>
        <v>10</v>
      </c>
      <c r="X44" s="196" t="e">
        <f t="shared" si="7"/>
        <v>#DIV/0!</v>
      </c>
      <c r="Y44" s="449"/>
      <c r="Z44" s="449"/>
      <c r="AA44" s="449"/>
      <c r="AB44" s="449"/>
      <c r="AC44" s="439">
        <f t="shared" si="8"/>
        <v>0</v>
      </c>
      <c r="AD44" s="362">
        <f t="shared" si="9"/>
        <v>10</v>
      </c>
      <c r="AE44" s="126">
        <f t="shared" si="29"/>
        <v>10</v>
      </c>
      <c r="AF44" s="196" t="e">
        <f t="shared" si="30"/>
        <v>#DIV/0!</v>
      </c>
    </row>
    <row r="45" spans="1:32" ht="33.75" customHeight="1">
      <c r="A45" s="348">
        <v>1</v>
      </c>
      <c r="B45" s="677" t="s">
        <v>617</v>
      </c>
      <c r="C45" s="678" t="s">
        <v>546</v>
      </c>
      <c r="D45" s="678" t="s">
        <v>546</v>
      </c>
      <c r="E45" s="678" t="s">
        <v>546</v>
      </c>
      <c r="F45" s="678" t="s">
        <v>546</v>
      </c>
      <c r="G45" s="678" t="s">
        <v>546</v>
      </c>
      <c r="H45" s="678" t="s">
        <v>546</v>
      </c>
      <c r="I45" s="678" t="s">
        <v>546</v>
      </c>
      <c r="J45" s="678" t="s">
        <v>546</v>
      </c>
      <c r="K45" s="678" t="s">
        <v>546</v>
      </c>
      <c r="L45" s="679" t="s">
        <v>546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0</v>
      </c>
      <c r="T45" s="119">
        <v>0</v>
      </c>
      <c r="U45" s="119">
        <v>0</v>
      </c>
      <c r="V45" s="144">
        <v>5</v>
      </c>
      <c r="W45" s="361">
        <f t="shared" si="6"/>
        <v>5</v>
      </c>
      <c r="X45" s="196" t="e">
        <f t="shared" si="7"/>
        <v>#DIV/0!</v>
      </c>
      <c r="Y45" s="449"/>
      <c r="Z45" s="449"/>
      <c r="AA45" s="449"/>
      <c r="AB45" s="449"/>
      <c r="AC45" s="439">
        <f t="shared" si="8"/>
        <v>0</v>
      </c>
      <c r="AD45" s="126">
        <f t="shared" si="9"/>
        <v>5</v>
      </c>
      <c r="AE45" s="126">
        <f t="shared" si="29"/>
        <v>5</v>
      </c>
      <c r="AF45" s="196" t="e">
        <f t="shared" si="30"/>
        <v>#DIV/0!</v>
      </c>
    </row>
    <row r="46" spans="1:32" ht="33.75" customHeight="1">
      <c r="A46" s="348">
        <v>2</v>
      </c>
      <c r="B46" s="677" t="s">
        <v>618</v>
      </c>
      <c r="C46" s="678" t="s">
        <v>546</v>
      </c>
      <c r="D46" s="678" t="s">
        <v>546</v>
      </c>
      <c r="E46" s="678" t="s">
        <v>546</v>
      </c>
      <c r="F46" s="678" t="s">
        <v>546</v>
      </c>
      <c r="G46" s="678" t="s">
        <v>546</v>
      </c>
      <c r="H46" s="678" t="s">
        <v>546</v>
      </c>
      <c r="I46" s="678" t="s">
        <v>546</v>
      </c>
      <c r="J46" s="678" t="s">
        <v>546</v>
      </c>
      <c r="K46" s="678" t="s">
        <v>546</v>
      </c>
      <c r="L46" s="679" t="s">
        <v>546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44">
        <v>3</v>
      </c>
      <c r="W46" s="361">
        <f t="shared" ref="W46" si="31">V46-U46</f>
        <v>3</v>
      </c>
      <c r="X46" s="196" t="e">
        <f t="shared" ref="X46" si="32">V46/U46*100</f>
        <v>#DIV/0!</v>
      </c>
      <c r="Y46" s="449"/>
      <c r="Z46" s="449"/>
      <c r="AA46" s="449"/>
      <c r="AB46" s="449"/>
      <c r="AC46" s="439">
        <f t="shared" ref="AC46" si="33">M46+Q46+U46+Y46</f>
        <v>0</v>
      </c>
      <c r="AD46" s="126">
        <f t="shared" ref="AD46" si="34">N46+R46+V46+Z46</f>
        <v>3</v>
      </c>
      <c r="AE46" s="126">
        <f t="shared" ref="AE46" si="35">AD46-AC46</f>
        <v>3</v>
      </c>
      <c r="AF46" s="196" t="e">
        <f t="shared" ref="AF46" si="36">AD46/AC46*100</f>
        <v>#DIV/0!</v>
      </c>
    </row>
    <row r="47" spans="1:32" ht="33.75" customHeight="1">
      <c r="A47" s="348">
        <v>3</v>
      </c>
      <c r="B47" s="677" t="s">
        <v>619</v>
      </c>
      <c r="C47" s="678" t="s">
        <v>546</v>
      </c>
      <c r="D47" s="678" t="s">
        <v>546</v>
      </c>
      <c r="E47" s="678" t="s">
        <v>546</v>
      </c>
      <c r="F47" s="678" t="s">
        <v>546</v>
      </c>
      <c r="G47" s="678" t="s">
        <v>546</v>
      </c>
      <c r="H47" s="678" t="s">
        <v>546</v>
      </c>
      <c r="I47" s="678" t="s">
        <v>546</v>
      </c>
      <c r="J47" s="678" t="s">
        <v>546</v>
      </c>
      <c r="K47" s="678" t="s">
        <v>546</v>
      </c>
      <c r="L47" s="679" t="s">
        <v>546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119">
        <v>0</v>
      </c>
      <c r="V47" s="144">
        <v>2</v>
      </c>
      <c r="W47" s="361">
        <f t="shared" si="6"/>
        <v>2</v>
      </c>
      <c r="X47" s="196" t="e">
        <f t="shared" si="7"/>
        <v>#DIV/0!</v>
      </c>
      <c r="Y47" s="449"/>
      <c r="Z47" s="449"/>
      <c r="AA47" s="449"/>
      <c r="AB47" s="449"/>
      <c r="AC47" s="439">
        <f t="shared" si="8"/>
        <v>0</v>
      </c>
      <c r="AD47" s="126">
        <f t="shared" si="9"/>
        <v>2</v>
      </c>
      <c r="AE47" s="126">
        <f t="shared" si="29"/>
        <v>2</v>
      </c>
      <c r="AF47" s="196" t="e">
        <f t="shared" si="30"/>
        <v>#DIV/0!</v>
      </c>
    </row>
    <row r="48" spans="1:32" ht="33.75" customHeight="1">
      <c r="A48" s="364">
        <v>4</v>
      </c>
      <c r="B48" s="609" t="s">
        <v>60</v>
      </c>
      <c r="C48" s="610"/>
      <c r="D48" s="610"/>
      <c r="E48" s="610"/>
      <c r="F48" s="610"/>
      <c r="G48" s="610"/>
      <c r="H48" s="610"/>
      <c r="I48" s="610"/>
      <c r="J48" s="610"/>
      <c r="K48" s="610"/>
      <c r="L48" s="611"/>
      <c r="M48" s="125">
        <f>SUM(M49:M54)</f>
        <v>0</v>
      </c>
      <c r="N48" s="125">
        <v>0</v>
      </c>
      <c r="O48" s="125">
        <v>0</v>
      </c>
      <c r="P48" s="125">
        <v>0</v>
      </c>
      <c r="Q48" s="125">
        <v>0</v>
      </c>
      <c r="R48" s="125">
        <v>0</v>
      </c>
      <c r="S48" s="125">
        <v>0</v>
      </c>
      <c r="T48" s="125">
        <v>0</v>
      </c>
      <c r="U48" s="363">
        <v>0</v>
      </c>
      <c r="V48" s="440">
        <f>SUM(V49:V54)</f>
        <v>494</v>
      </c>
      <c r="W48" s="361">
        <f t="shared" si="6"/>
        <v>494</v>
      </c>
      <c r="X48" s="196" t="e">
        <f t="shared" si="7"/>
        <v>#DIV/0!</v>
      </c>
      <c r="Y48" s="449"/>
      <c r="Z48" s="449"/>
      <c r="AA48" s="449"/>
      <c r="AB48" s="449"/>
      <c r="AC48" s="439">
        <f t="shared" si="8"/>
        <v>0</v>
      </c>
      <c r="AD48" s="362">
        <f t="shared" si="9"/>
        <v>494</v>
      </c>
      <c r="AE48" s="126">
        <f t="shared" si="29"/>
        <v>494</v>
      </c>
      <c r="AF48" s="196" t="e">
        <f t="shared" si="30"/>
        <v>#DIV/0!</v>
      </c>
    </row>
    <row r="49" spans="1:32" ht="34.5" customHeight="1">
      <c r="A49" s="348">
        <v>1</v>
      </c>
      <c r="B49" s="618" t="s">
        <v>575</v>
      </c>
      <c r="C49" s="619"/>
      <c r="D49" s="619"/>
      <c r="E49" s="619"/>
      <c r="F49" s="619"/>
      <c r="G49" s="619"/>
      <c r="H49" s="619"/>
      <c r="I49" s="619"/>
      <c r="J49" s="619"/>
      <c r="K49" s="619"/>
      <c r="L49" s="620"/>
      <c r="M49" s="119">
        <v>0</v>
      </c>
      <c r="N49" s="119">
        <v>0</v>
      </c>
      <c r="O49" s="361">
        <f t="shared" ref="O49:T49" si="37">N49-M49</f>
        <v>0</v>
      </c>
      <c r="P49" s="361">
        <f t="shared" si="37"/>
        <v>0</v>
      </c>
      <c r="Q49" s="361">
        <f t="shared" si="37"/>
        <v>0</v>
      </c>
      <c r="R49" s="361">
        <f t="shared" si="37"/>
        <v>0</v>
      </c>
      <c r="S49" s="361">
        <f t="shared" si="37"/>
        <v>0</v>
      </c>
      <c r="T49" s="361">
        <f t="shared" si="37"/>
        <v>0</v>
      </c>
      <c r="U49" s="119">
        <v>0</v>
      </c>
      <c r="V49" s="144">
        <v>17</v>
      </c>
      <c r="W49" s="361">
        <f t="shared" si="6"/>
        <v>17</v>
      </c>
      <c r="X49" s="196" t="e">
        <f t="shared" si="7"/>
        <v>#DIV/0!</v>
      </c>
      <c r="Y49" s="449"/>
      <c r="Z49" s="449"/>
      <c r="AA49" s="449"/>
      <c r="AB49" s="449"/>
      <c r="AC49" s="439">
        <f t="shared" si="8"/>
        <v>0</v>
      </c>
      <c r="AD49" s="126">
        <f t="shared" si="9"/>
        <v>17</v>
      </c>
      <c r="AE49" s="126">
        <f t="shared" si="29"/>
        <v>17</v>
      </c>
      <c r="AF49" s="196" t="e">
        <f t="shared" si="30"/>
        <v>#DIV/0!</v>
      </c>
    </row>
    <row r="50" spans="1:32" ht="33" customHeight="1">
      <c r="A50" s="348">
        <v>2</v>
      </c>
      <c r="B50" s="618" t="s">
        <v>620</v>
      </c>
      <c r="C50" s="619"/>
      <c r="D50" s="619"/>
      <c r="E50" s="619"/>
      <c r="F50" s="619"/>
      <c r="G50" s="619"/>
      <c r="H50" s="619"/>
      <c r="I50" s="619"/>
      <c r="J50" s="619"/>
      <c r="K50" s="619"/>
      <c r="L50" s="620"/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44">
        <v>30</v>
      </c>
      <c r="W50" s="361">
        <f t="shared" si="6"/>
        <v>30</v>
      </c>
      <c r="X50" s="196" t="e">
        <f t="shared" si="7"/>
        <v>#DIV/0!</v>
      </c>
      <c r="Y50" s="449"/>
      <c r="Z50" s="449"/>
      <c r="AA50" s="449"/>
      <c r="AB50" s="449"/>
      <c r="AC50" s="439">
        <f t="shared" si="8"/>
        <v>0</v>
      </c>
      <c r="AD50" s="126">
        <f t="shared" si="9"/>
        <v>30</v>
      </c>
      <c r="AE50" s="126">
        <f t="shared" si="29"/>
        <v>30</v>
      </c>
      <c r="AF50" s="196" t="e">
        <f t="shared" si="30"/>
        <v>#DIV/0!</v>
      </c>
    </row>
    <row r="51" spans="1:32" ht="33" customHeight="1">
      <c r="A51" s="348">
        <v>3</v>
      </c>
      <c r="B51" s="618" t="s">
        <v>621</v>
      </c>
      <c r="C51" s="619"/>
      <c r="D51" s="619"/>
      <c r="E51" s="619"/>
      <c r="F51" s="619"/>
      <c r="G51" s="619"/>
      <c r="H51" s="619"/>
      <c r="I51" s="619"/>
      <c r="J51" s="619"/>
      <c r="K51" s="619"/>
      <c r="L51" s="620"/>
      <c r="M51" s="119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0</v>
      </c>
      <c r="S51" s="119">
        <v>0</v>
      </c>
      <c r="T51" s="119">
        <v>0</v>
      </c>
      <c r="U51" s="119">
        <v>0</v>
      </c>
      <c r="V51" s="144">
        <v>207</v>
      </c>
      <c r="W51" s="361">
        <f t="shared" ref="W51" si="38">V51-U51</f>
        <v>207</v>
      </c>
      <c r="X51" s="196" t="e">
        <f t="shared" ref="X51" si="39">V51/U51*100</f>
        <v>#DIV/0!</v>
      </c>
      <c r="Y51" s="449"/>
      <c r="Z51" s="449"/>
      <c r="AA51" s="449"/>
      <c r="AB51" s="449"/>
      <c r="AC51" s="439">
        <f t="shared" ref="AC51" si="40">M51+Q51+U51+Y51</f>
        <v>0</v>
      </c>
      <c r="AD51" s="126">
        <f t="shared" ref="AD51" si="41">N51+R51+V51+Z51</f>
        <v>207</v>
      </c>
      <c r="AE51" s="126">
        <f t="shared" ref="AE51" si="42">AD51-AC51</f>
        <v>207</v>
      </c>
      <c r="AF51" s="196" t="e">
        <f t="shared" ref="AF51" si="43">AD51/AC51*100</f>
        <v>#DIV/0!</v>
      </c>
    </row>
    <row r="52" spans="1:32" ht="33" customHeight="1">
      <c r="A52" s="348">
        <v>4</v>
      </c>
      <c r="B52" s="618" t="s">
        <v>622</v>
      </c>
      <c r="C52" s="619"/>
      <c r="D52" s="619"/>
      <c r="E52" s="619"/>
      <c r="F52" s="619"/>
      <c r="G52" s="619"/>
      <c r="H52" s="619"/>
      <c r="I52" s="619"/>
      <c r="J52" s="619"/>
      <c r="K52" s="619"/>
      <c r="L52" s="620"/>
      <c r="M52" s="119">
        <v>0</v>
      </c>
      <c r="N52" s="119">
        <v>0</v>
      </c>
      <c r="O52" s="119">
        <v>0</v>
      </c>
      <c r="P52" s="119">
        <v>0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44">
        <v>10</v>
      </c>
      <c r="W52" s="361">
        <f t="shared" ref="W52" si="44">V52-U52</f>
        <v>10</v>
      </c>
      <c r="X52" s="196" t="e">
        <f t="shared" ref="X52" si="45">V52/U52*100</f>
        <v>#DIV/0!</v>
      </c>
      <c r="Y52" s="449"/>
      <c r="Z52" s="449"/>
      <c r="AA52" s="449"/>
      <c r="AB52" s="449"/>
      <c r="AC52" s="439">
        <f t="shared" ref="AC52" si="46">M52+Q52+U52+Y52</f>
        <v>0</v>
      </c>
      <c r="AD52" s="126">
        <f t="shared" ref="AD52" si="47">N52+R52+V52+Z52</f>
        <v>10</v>
      </c>
      <c r="AE52" s="126">
        <f t="shared" ref="AE52" si="48">AD52-AC52</f>
        <v>10</v>
      </c>
      <c r="AF52" s="196" t="e">
        <f t="shared" ref="AF52" si="49">AD52/AC52*100</f>
        <v>#DIV/0!</v>
      </c>
    </row>
    <row r="53" spans="1:32" ht="33" customHeight="1">
      <c r="A53" s="348">
        <v>5</v>
      </c>
      <c r="B53" s="618" t="s">
        <v>624</v>
      </c>
      <c r="C53" s="619"/>
      <c r="D53" s="619"/>
      <c r="E53" s="619"/>
      <c r="F53" s="619"/>
      <c r="G53" s="619"/>
      <c r="H53" s="619"/>
      <c r="I53" s="619"/>
      <c r="J53" s="619"/>
      <c r="K53" s="619"/>
      <c r="L53" s="620"/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44">
        <v>140</v>
      </c>
      <c r="W53" s="361">
        <f t="shared" si="6"/>
        <v>140</v>
      </c>
      <c r="X53" s="196" t="e">
        <f t="shared" si="7"/>
        <v>#DIV/0!</v>
      </c>
      <c r="Y53" s="449"/>
      <c r="Z53" s="449"/>
      <c r="AA53" s="449"/>
      <c r="AB53" s="449"/>
      <c r="AC53" s="439">
        <f t="shared" si="8"/>
        <v>0</v>
      </c>
      <c r="AD53" s="126">
        <f t="shared" si="9"/>
        <v>140</v>
      </c>
      <c r="AE53" s="126">
        <f t="shared" si="29"/>
        <v>140</v>
      </c>
      <c r="AF53" s="196" t="e">
        <f t="shared" si="30"/>
        <v>#DIV/0!</v>
      </c>
    </row>
    <row r="54" spans="1:32" ht="33.75" customHeight="1">
      <c r="A54" s="348">
        <v>6</v>
      </c>
      <c r="B54" s="618" t="s">
        <v>623</v>
      </c>
      <c r="C54" s="619"/>
      <c r="D54" s="619"/>
      <c r="E54" s="619"/>
      <c r="F54" s="619"/>
      <c r="G54" s="619"/>
      <c r="H54" s="619"/>
      <c r="I54" s="619"/>
      <c r="J54" s="619"/>
      <c r="K54" s="619"/>
      <c r="L54" s="620"/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9">
        <v>0</v>
      </c>
      <c r="V54" s="144">
        <v>90</v>
      </c>
      <c r="W54" s="361">
        <f t="shared" si="6"/>
        <v>90</v>
      </c>
      <c r="X54" s="196" t="e">
        <f t="shared" si="7"/>
        <v>#DIV/0!</v>
      </c>
      <c r="Y54" s="449"/>
      <c r="Z54" s="449"/>
      <c r="AA54" s="449"/>
      <c r="AB54" s="449"/>
      <c r="AC54" s="439">
        <f t="shared" si="8"/>
        <v>0</v>
      </c>
      <c r="AD54" s="126">
        <f t="shared" si="9"/>
        <v>90</v>
      </c>
      <c r="AE54" s="126">
        <f t="shared" si="29"/>
        <v>90</v>
      </c>
      <c r="AF54" s="196" t="e">
        <f t="shared" si="30"/>
        <v>#DIV/0!</v>
      </c>
    </row>
    <row r="55" spans="1:32" ht="33.75" customHeight="1">
      <c r="A55" s="364">
        <v>5</v>
      </c>
      <c r="B55" s="630" t="s">
        <v>199</v>
      </c>
      <c r="C55" s="631" t="s">
        <v>199</v>
      </c>
      <c r="D55" s="631" t="s">
        <v>199</v>
      </c>
      <c r="E55" s="631" t="s">
        <v>199</v>
      </c>
      <c r="F55" s="631" t="s">
        <v>199</v>
      </c>
      <c r="G55" s="631" t="s">
        <v>199</v>
      </c>
      <c r="H55" s="631" t="s">
        <v>199</v>
      </c>
      <c r="I55" s="631" t="s">
        <v>199</v>
      </c>
      <c r="J55" s="631" t="s">
        <v>199</v>
      </c>
      <c r="K55" s="631" t="s">
        <v>199</v>
      </c>
      <c r="L55" s="632" t="s">
        <v>199</v>
      </c>
      <c r="M55" s="363">
        <v>0</v>
      </c>
      <c r="N55" s="363">
        <v>0</v>
      </c>
      <c r="O55" s="363">
        <v>0</v>
      </c>
      <c r="P55" s="363">
        <v>0</v>
      </c>
      <c r="Q55" s="363">
        <v>0</v>
      </c>
      <c r="R55" s="363">
        <v>0</v>
      </c>
      <c r="S55" s="363">
        <v>0</v>
      </c>
      <c r="T55" s="363">
        <v>0</v>
      </c>
      <c r="U55" s="363">
        <v>0</v>
      </c>
      <c r="V55" s="363">
        <v>0</v>
      </c>
      <c r="W55" s="363">
        <v>0</v>
      </c>
      <c r="X55" s="365" t="e">
        <f t="shared" si="7"/>
        <v>#DIV/0!</v>
      </c>
      <c r="Y55" s="449"/>
      <c r="Z55" s="449"/>
      <c r="AA55" s="449"/>
      <c r="AB55" s="449"/>
      <c r="AC55" s="439">
        <f t="shared" si="8"/>
        <v>0</v>
      </c>
      <c r="AD55" s="126">
        <f t="shared" si="9"/>
        <v>0</v>
      </c>
      <c r="AE55" s="126">
        <f t="shared" si="29"/>
        <v>0</v>
      </c>
      <c r="AF55" s="196" t="e">
        <f t="shared" si="30"/>
        <v>#DIV/0!</v>
      </c>
    </row>
    <row r="56" spans="1:32" ht="28.5" hidden="1" customHeight="1">
      <c r="A56" s="348"/>
      <c r="B56" s="618"/>
      <c r="C56" s="619"/>
      <c r="D56" s="619"/>
      <c r="E56" s="619"/>
      <c r="F56" s="619"/>
      <c r="G56" s="619"/>
      <c r="H56" s="619"/>
      <c r="I56" s="619"/>
      <c r="J56" s="619"/>
      <c r="K56" s="619"/>
      <c r="L56" s="620"/>
      <c r="M56" s="109">
        <f>M29+M36+M44+M48+M55</f>
        <v>0</v>
      </c>
      <c r="N56" s="109">
        <f>N29+N36+N44+N48+N55</f>
        <v>0</v>
      </c>
      <c r="O56" s="125">
        <f t="shared" ref="O56:O57" si="50">N56-M56</f>
        <v>0</v>
      </c>
      <c r="P56" s="362" t="e">
        <f t="shared" ref="P56" si="51">N56/M56*100</f>
        <v>#DIV/0!</v>
      </c>
      <c r="Q56" s="109">
        <f>Q29+Q36+Q44+Q48+Q55</f>
        <v>0</v>
      </c>
      <c r="R56" s="109">
        <f>R29+R36+R44+R48+R55</f>
        <v>0</v>
      </c>
      <c r="S56" s="125">
        <f t="shared" ref="S56:S57" si="52">R56-Q56</f>
        <v>0</v>
      </c>
      <c r="T56" s="362" t="e">
        <f t="shared" ref="T56" si="53">R56/Q56*100</f>
        <v>#DIV/0!</v>
      </c>
      <c r="U56" s="109">
        <f>U29+U36+U44+U48+U55</f>
        <v>200</v>
      </c>
      <c r="V56" s="80"/>
      <c r="W56" s="80"/>
      <c r="X56" s="107"/>
      <c r="Y56" s="80"/>
      <c r="Z56" s="80"/>
      <c r="AA56" s="80">
        <f>Z56-Y56</f>
        <v>0</v>
      </c>
      <c r="AB56" s="366"/>
      <c r="AC56" s="80">
        <f t="shared" ref="AC56:AD56" si="54">SUM(M56,Q56,U56,Y56)</f>
        <v>200</v>
      </c>
      <c r="AD56" s="80">
        <f t="shared" si="54"/>
        <v>0</v>
      </c>
      <c r="AE56" s="80">
        <f>AD56-AC56</f>
        <v>-200</v>
      </c>
      <c r="AF56" s="107"/>
    </row>
    <row r="57" spans="1:32" ht="33.75" customHeight="1">
      <c r="A57" s="609" t="s">
        <v>50</v>
      </c>
      <c r="B57" s="610"/>
      <c r="C57" s="610"/>
      <c r="D57" s="610"/>
      <c r="E57" s="610"/>
      <c r="F57" s="610"/>
      <c r="G57" s="610"/>
      <c r="H57" s="610"/>
      <c r="I57" s="610"/>
      <c r="J57" s="610"/>
      <c r="K57" s="610"/>
      <c r="L57" s="611"/>
      <c r="M57" s="363">
        <f>M29+M36+M44+M48</f>
        <v>0</v>
      </c>
      <c r="N57" s="363">
        <f>N29+N36+N44+N48</f>
        <v>0</v>
      </c>
      <c r="O57" s="125">
        <f t="shared" si="50"/>
        <v>0</v>
      </c>
      <c r="P57" s="126">
        <v>0</v>
      </c>
      <c r="Q57" s="363">
        <f>Q29+Q36+Q44+Q48</f>
        <v>0</v>
      </c>
      <c r="R57" s="363">
        <f>R29+R36+R44+R48</f>
        <v>0</v>
      </c>
      <c r="S57" s="125">
        <f t="shared" si="52"/>
        <v>0</v>
      </c>
      <c r="T57" s="126"/>
      <c r="U57" s="109">
        <f>U29+U36+U44+U48+U55</f>
        <v>200</v>
      </c>
      <c r="V57" s="109">
        <f>V29+V36+V44+V48+V55</f>
        <v>893</v>
      </c>
      <c r="W57" s="361">
        <f t="shared" ref="W57" si="55">V57-U57</f>
        <v>693</v>
      </c>
      <c r="X57" s="126">
        <f t="shared" ref="X57" si="56">V57/U57*100</f>
        <v>446.5</v>
      </c>
      <c r="Y57" s="95">
        <v>0</v>
      </c>
      <c r="Z57" s="95">
        <v>0</v>
      </c>
      <c r="AA57" s="95">
        <v>0</v>
      </c>
      <c r="AB57" s="95">
        <v>0</v>
      </c>
      <c r="AC57" s="109">
        <f>M57+Q57+U57+Y57</f>
        <v>200</v>
      </c>
      <c r="AD57" s="109">
        <f>N57+R57+V57+Z57</f>
        <v>893</v>
      </c>
      <c r="AE57" s="126">
        <f t="shared" ref="AE57" si="57">AD57-AC57</f>
        <v>693</v>
      </c>
      <c r="AF57" s="126">
        <f t="shared" ref="AF57" si="58">AD57/AC57*100</f>
        <v>446.5</v>
      </c>
    </row>
    <row r="58" spans="1:32" ht="34.5" customHeight="1">
      <c r="A58" s="618" t="s">
        <v>51</v>
      </c>
      <c r="B58" s="619"/>
      <c r="C58" s="619"/>
      <c r="D58" s="619"/>
      <c r="E58" s="619"/>
      <c r="F58" s="619"/>
      <c r="G58" s="619"/>
      <c r="H58" s="619"/>
      <c r="I58" s="619"/>
      <c r="J58" s="619"/>
      <c r="K58" s="619"/>
      <c r="L58" s="620"/>
      <c r="M58" s="361">
        <f>M57/AC57*100</f>
        <v>0</v>
      </c>
      <c r="N58" s="361">
        <f>N57/AD57*100</f>
        <v>0</v>
      </c>
      <c r="O58" s="361"/>
      <c r="P58" s="361"/>
      <c r="Q58" s="361">
        <f>Q57/AC57*100</f>
        <v>0</v>
      </c>
      <c r="R58" s="361">
        <f>R57/AD57*100</f>
        <v>0</v>
      </c>
      <c r="S58" s="361"/>
      <c r="T58" s="361"/>
      <c r="U58" s="361">
        <f>U57/AC57*100</f>
        <v>100</v>
      </c>
      <c r="V58" s="361">
        <f>V57/AD57*100</f>
        <v>100</v>
      </c>
      <c r="W58" s="361"/>
      <c r="X58" s="361"/>
      <c r="Y58" s="361">
        <f>Y57/AC57*100</f>
        <v>0</v>
      </c>
      <c r="Z58" s="361">
        <f>Z57/AD57*100</f>
        <v>0</v>
      </c>
      <c r="AA58" s="361"/>
      <c r="AB58" s="361"/>
      <c r="AC58" s="361">
        <f>SUM(M58,Q58,U58,Y58)</f>
        <v>100</v>
      </c>
      <c r="AD58" s="361">
        <f>SUM(N58,R58,V58,Z58)</f>
        <v>100</v>
      </c>
      <c r="AE58" s="361"/>
      <c r="AF58" s="361"/>
    </row>
    <row r="59" spans="1:32" ht="15" customHeight="1">
      <c r="A59" s="22"/>
      <c r="B59" s="22"/>
      <c r="C59" s="22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</row>
    <row r="60" spans="1:32" ht="15" customHeight="1">
      <c r="A60" s="22"/>
      <c r="B60" s="22"/>
      <c r="C60" s="22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</row>
    <row r="61" spans="1:32" s="357" customFormat="1" ht="31.5" customHeight="1">
      <c r="A61" s="358"/>
      <c r="B61" s="358"/>
      <c r="C61" s="358" t="s">
        <v>339</v>
      </c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</row>
    <row r="62" spans="1:32" s="369" customFormat="1" ht="20.25">
      <c r="A62" s="292"/>
      <c r="B62" s="292"/>
      <c r="C62" s="292"/>
      <c r="D62" s="292"/>
      <c r="E62" s="292"/>
      <c r="F62" s="292"/>
      <c r="G62" s="292"/>
      <c r="H62" s="292"/>
      <c r="I62" s="292"/>
      <c r="J62" s="292"/>
      <c r="K62" s="368"/>
      <c r="L62" s="292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614" t="s">
        <v>315</v>
      </c>
      <c r="AE62" s="614"/>
      <c r="AF62" s="614"/>
    </row>
    <row r="63" spans="1:32" s="370" customFormat="1" ht="34.5" customHeight="1">
      <c r="A63" s="473" t="s">
        <v>47</v>
      </c>
      <c r="B63" s="533" t="s">
        <v>172</v>
      </c>
      <c r="C63" s="535"/>
      <c r="D63" s="454" t="s">
        <v>174</v>
      </c>
      <c r="E63" s="454"/>
      <c r="F63" s="454" t="s">
        <v>122</v>
      </c>
      <c r="G63" s="454"/>
      <c r="H63" s="454" t="s">
        <v>275</v>
      </c>
      <c r="I63" s="454"/>
      <c r="J63" s="454" t="s">
        <v>276</v>
      </c>
      <c r="K63" s="454"/>
      <c r="L63" s="454" t="s">
        <v>584</v>
      </c>
      <c r="M63" s="454"/>
      <c r="N63" s="454"/>
      <c r="O63" s="454"/>
      <c r="P63" s="454"/>
      <c r="Q63" s="454"/>
      <c r="R63" s="454"/>
      <c r="S63" s="454"/>
      <c r="T63" s="454"/>
      <c r="U63" s="454"/>
      <c r="V63" s="454" t="s">
        <v>173</v>
      </c>
      <c r="W63" s="454"/>
      <c r="X63" s="454"/>
      <c r="Y63" s="454"/>
      <c r="Z63" s="454"/>
      <c r="AA63" s="454" t="s">
        <v>278</v>
      </c>
      <c r="AB63" s="454"/>
      <c r="AC63" s="454"/>
      <c r="AD63" s="454"/>
      <c r="AE63" s="454"/>
      <c r="AF63" s="454"/>
    </row>
    <row r="64" spans="1:32" s="370" customFormat="1" ht="52.5" customHeight="1">
      <c r="A64" s="473"/>
      <c r="B64" s="627"/>
      <c r="C64" s="628"/>
      <c r="D64" s="454"/>
      <c r="E64" s="454"/>
      <c r="F64" s="454"/>
      <c r="G64" s="454"/>
      <c r="H64" s="454"/>
      <c r="I64" s="454"/>
      <c r="J64" s="454"/>
      <c r="K64" s="454"/>
      <c r="L64" s="454" t="s">
        <v>158</v>
      </c>
      <c r="M64" s="454"/>
      <c r="N64" s="454" t="s">
        <v>161</v>
      </c>
      <c r="O64" s="454"/>
      <c r="P64" s="454" t="s">
        <v>162</v>
      </c>
      <c r="Q64" s="454"/>
      <c r="R64" s="454"/>
      <c r="S64" s="454"/>
      <c r="T64" s="454"/>
      <c r="U64" s="454"/>
      <c r="V64" s="454"/>
      <c r="W64" s="454"/>
      <c r="X64" s="454"/>
      <c r="Y64" s="454"/>
      <c r="Z64" s="454"/>
      <c r="AA64" s="454"/>
      <c r="AB64" s="454"/>
      <c r="AC64" s="454"/>
      <c r="AD64" s="454"/>
      <c r="AE64" s="454"/>
      <c r="AF64" s="454"/>
    </row>
    <row r="65" spans="1:32" s="371" customFormat="1" ht="100.5" customHeight="1">
      <c r="A65" s="473"/>
      <c r="B65" s="536"/>
      <c r="C65" s="538"/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 t="s">
        <v>159</v>
      </c>
      <c r="Q65" s="454"/>
      <c r="R65" s="454" t="s">
        <v>160</v>
      </c>
      <c r="S65" s="454"/>
      <c r="T65" s="454" t="s">
        <v>439</v>
      </c>
      <c r="U65" s="454"/>
      <c r="V65" s="454"/>
      <c r="W65" s="454"/>
      <c r="X65" s="454"/>
      <c r="Y65" s="454"/>
      <c r="Z65" s="454"/>
      <c r="AA65" s="454"/>
      <c r="AB65" s="454"/>
      <c r="AC65" s="454"/>
      <c r="AD65" s="454"/>
      <c r="AE65" s="454"/>
      <c r="AF65" s="454"/>
    </row>
    <row r="66" spans="1:32" s="370" customFormat="1" ht="24" customHeight="1">
      <c r="A66" s="372">
        <v>1</v>
      </c>
      <c r="B66" s="572">
        <v>2</v>
      </c>
      <c r="C66" s="573"/>
      <c r="D66" s="454">
        <v>3</v>
      </c>
      <c r="E66" s="454"/>
      <c r="F66" s="454">
        <v>4</v>
      </c>
      <c r="G66" s="454"/>
      <c r="H66" s="454">
        <v>5</v>
      </c>
      <c r="I66" s="454"/>
      <c r="J66" s="454">
        <v>6</v>
      </c>
      <c r="K66" s="454"/>
      <c r="L66" s="572">
        <v>7</v>
      </c>
      <c r="M66" s="573"/>
      <c r="N66" s="572">
        <v>8</v>
      </c>
      <c r="O66" s="573"/>
      <c r="P66" s="454">
        <v>9</v>
      </c>
      <c r="Q66" s="454"/>
      <c r="R66" s="473">
        <v>10</v>
      </c>
      <c r="S66" s="473"/>
      <c r="T66" s="454">
        <v>11</v>
      </c>
      <c r="U66" s="454"/>
      <c r="V66" s="454">
        <v>12</v>
      </c>
      <c r="W66" s="454"/>
      <c r="X66" s="454"/>
      <c r="Y66" s="454"/>
      <c r="Z66" s="454"/>
      <c r="AA66" s="454">
        <v>13</v>
      </c>
      <c r="AB66" s="454"/>
      <c r="AC66" s="454"/>
      <c r="AD66" s="454"/>
      <c r="AE66" s="454"/>
      <c r="AF66" s="454"/>
    </row>
    <row r="67" spans="1:32" s="370" customFormat="1" ht="29.25" customHeight="1">
      <c r="A67" s="372">
        <v>1</v>
      </c>
      <c r="B67" s="607"/>
      <c r="C67" s="608"/>
      <c r="D67" s="606"/>
      <c r="E67" s="606"/>
      <c r="F67" s="547"/>
      <c r="G67" s="547"/>
      <c r="H67" s="547" t="s">
        <v>444</v>
      </c>
      <c r="I67" s="547"/>
      <c r="J67" s="547"/>
      <c r="K67" s="547"/>
      <c r="L67" s="530"/>
      <c r="M67" s="532"/>
      <c r="N67" s="530"/>
      <c r="O67" s="532"/>
      <c r="P67" s="547"/>
      <c r="Q67" s="547"/>
      <c r="R67" s="547"/>
      <c r="S67" s="547"/>
      <c r="T67" s="547"/>
      <c r="U67" s="547"/>
      <c r="V67" s="670"/>
      <c r="W67" s="670"/>
      <c r="X67" s="670"/>
      <c r="Y67" s="670"/>
      <c r="Z67" s="670"/>
      <c r="AA67" s="586"/>
      <c r="AB67" s="586"/>
      <c r="AC67" s="586"/>
      <c r="AD67" s="586"/>
      <c r="AE67" s="586"/>
      <c r="AF67" s="586"/>
    </row>
    <row r="68" spans="1:32" s="370" customFormat="1" ht="9.75" hidden="1" customHeight="1">
      <c r="A68" s="373"/>
      <c r="B68" s="604"/>
      <c r="C68" s="605"/>
      <c r="D68" s="606"/>
      <c r="E68" s="606"/>
      <c r="F68" s="547"/>
      <c r="G68" s="547"/>
      <c r="H68" s="547"/>
      <c r="I68" s="547"/>
      <c r="J68" s="547"/>
      <c r="K68" s="547"/>
      <c r="L68" s="530"/>
      <c r="M68" s="532"/>
      <c r="N68" s="530"/>
      <c r="O68" s="532"/>
      <c r="P68" s="547"/>
      <c r="Q68" s="547"/>
      <c r="R68" s="547"/>
      <c r="S68" s="547"/>
      <c r="T68" s="547"/>
      <c r="U68" s="547"/>
      <c r="V68" s="670"/>
      <c r="W68" s="670"/>
      <c r="X68" s="670"/>
      <c r="Y68" s="670"/>
      <c r="Z68" s="670"/>
      <c r="AA68" s="586"/>
      <c r="AB68" s="586"/>
      <c r="AC68" s="586"/>
      <c r="AD68" s="586"/>
      <c r="AE68" s="586"/>
      <c r="AF68" s="586"/>
    </row>
    <row r="69" spans="1:32" s="370" customFormat="1" ht="37.5" customHeight="1">
      <c r="A69" s="672" t="s">
        <v>50</v>
      </c>
      <c r="B69" s="673"/>
      <c r="C69" s="673"/>
      <c r="D69" s="673"/>
      <c r="E69" s="674"/>
      <c r="F69" s="546">
        <f>SUM(F67:F68)</f>
        <v>0</v>
      </c>
      <c r="G69" s="546"/>
      <c r="H69" s="546">
        <f>SUM(H67:H68)</f>
        <v>0</v>
      </c>
      <c r="I69" s="546"/>
      <c r="J69" s="546">
        <f>SUM(J67:J68)</f>
        <v>0</v>
      </c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546"/>
      <c r="V69" s="671"/>
      <c r="W69" s="671"/>
      <c r="X69" s="671"/>
      <c r="Y69" s="671"/>
      <c r="Z69" s="671"/>
      <c r="AA69" s="566"/>
      <c r="AB69" s="566"/>
      <c r="AC69" s="566"/>
      <c r="AD69" s="566"/>
      <c r="AE69" s="566"/>
      <c r="AF69" s="566"/>
    </row>
    <row r="70" spans="1:32" ht="15" customHeight="1">
      <c r="A70" s="22"/>
      <c r="B70" s="22"/>
      <c r="C70" s="22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</row>
    <row r="71" spans="1:32" ht="15" customHeight="1">
      <c r="A71" s="22"/>
      <c r="B71" s="22"/>
      <c r="C71" s="22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</row>
    <row r="72" spans="1:32" ht="15" customHeight="1">
      <c r="A72" s="22"/>
      <c r="B72" s="22"/>
      <c r="C72" s="22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</row>
    <row r="73" spans="1:32" ht="15" customHeight="1">
      <c r="A73" s="22"/>
      <c r="B73" s="22"/>
      <c r="C73" s="22"/>
      <c r="D73" s="367"/>
      <c r="E73" s="367"/>
      <c r="F73" s="367"/>
      <c r="G73" s="367"/>
      <c r="H73" s="367"/>
      <c r="I73" s="367"/>
      <c r="J73" s="367"/>
      <c r="K73" s="367"/>
      <c r="L73" s="367"/>
      <c r="M73" s="367"/>
      <c r="N73" s="367"/>
      <c r="O73" s="367"/>
      <c r="P73" s="367"/>
      <c r="Q73" s="367"/>
      <c r="R73" s="367"/>
      <c r="S73" s="367"/>
      <c r="T73" s="367"/>
      <c r="U73" s="367"/>
      <c r="V73" s="367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</row>
    <row r="74" spans="1:32" s="376" customFormat="1" ht="32.25" customHeight="1">
      <c r="A74" s="374"/>
      <c r="B74" s="577" t="s">
        <v>465</v>
      </c>
      <c r="C74" s="577"/>
      <c r="D74" s="577"/>
      <c r="E74" s="577"/>
      <c r="F74" s="577"/>
      <c r="G74" s="577"/>
      <c r="H74" s="367"/>
      <c r="I74" s="367"/>
      <c r="J74" s="367"/>
      <c r="K74" s="367"/>
      <c r="L74" s="367"/>
      <c r="M74" s="669" t="s">
        <v>157</v>
      </c>
      <c r="N74" s="669"/>
      <c r="O74" s="669"/>
      <c r="P74" s="669"/>
      <c r="Q74" s="669"/>
      <c r="R74" s="367"/>
      <c r="S74" s="367"/>
      <c r="T74" s="367"/>
      <c r="U74" s="367"/>
      <c r="V74" s="367"/>
      <c r="W74" s="577" t="s">
        <v>466</v>
      </c>
      <c r="X74" s="453"/>
      <c r="Y74" s="453"/>
      <c r="Z74" s="453"/>
      <c r="AA74" s="453"/>
      <c r="AB74" s="375"/>
      <c r="AC74" s="375"/>
      <c r="AD74" s="375"/>
      <c r="AE74" s="375"/>
      <c r="AF74" s="375"/>
    </row>
    <row r="75" spans="1:32" s="422" customFormat="1" ht="33.75" customHeight="1">
      <c r="B75" s="456" t="s">
        <v>65</v>
      </c>
      <c r="C75" s="456"/>
      <c r="D75" s="456"/>
      <c r="E75" s="456"/>
      <c r="F75" s="456"/>
      <c r="G75" s="456"/>
      <c r="H75" s="377"/>
      <c r="I75" s="377"/>
      <c r="J75" s="377"/>
      <c r="K75" s="377"/>
      <c r="L75" s="377"/>
      <c r="M75" s="456" t="s">
        <v>66</v>
      </c>
      <c r="N75" s="456"/>
      <c r="O75" s="456"/>
      <c r="P75" s="456"/>
      <c r="Q75" s="456"/>
      <c r="V75" s="67"/>
      <c r="W75" s="456" t="s">
        <v>89</v>
      </c>
      <c r="X75" s="456"/>
      <c r="Y75" s="456"/>
      <c r="Z75" s="456"/>
      <c r="AA75" s="456"/>
    </row>
    <row r="76" spans="1:32" s="434" customFormat="1">
      <c r="F76" s="39"/>
      <c r="G76" s="39"/>
      <c r="H76" s="39"/>
      <c r="I76" s="39"/>
      <c r="J76" s="39"/>
      <c r="K76" s="39"/>
      <c r="L76" s="39"/>
      <c r="Q76" s="39"/>
      <c r="R76" s="39"/>
      <c r="S76" s="39"/>
      <c r="T76" s="39"/>
      <c r="X76" s="39"/>
      <c r="Y76" s="39"/>
      <c r="Z76" s="39"/>
      <c r="AA76" s="39"/>
    </row>
    <row r="77" spans="1:32">
      <c r="C77" s="378"/>
      <c r="D77" s="378"/>
      <c r="E77" s="378"/>
      <c r="F77" s="378"/>
      <c r="G77" s="378"/>
      <c r="H77" s="378"/>
      <c r="I77" s="379"/>
      <c r="J77" s="379"/>
      <c r="K77" s="379"/>
      <c r="L77" s="379"/>
      <c r="M77" s="379"/>
      <c r="N77" s="379"/>
      <c r="O77" s="379"/>
      <c r="P77" s="379"/>
      <c r="Q77" s="379"/>
      <c r="R77" s="379"/>
      <c r="S77" s="379"/>
      <c r="T77" s="379"/>
      <c r="U77" s="378"/>
      <c r="V77" s="378"/>
    </row>
    <row r="78" spans="1:32" s="613" customFormat="1" ht="12.75">
      <c r="A78" s="612" t="s">
        <v>322</v>
      </c>
    </row>
    <row r="79" spans="1:32"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</row>
    <row r="80" spans="1:32">
      <c r="C80" s="380"/>
    </row>
    <row r="83" spans="3:3" ht="19.5">
      <c r="C83" s="381"/>
    </row>
    <row r="84" spans="3:3" ht="19.5">
      <c r="C84" s="381"/>
    </row>
    <row r="85" spans="3:3" ht="19.5">
      <c r="C85" s="381"/>
    </row>
    <row r="86" spans="3:3" ht="19.5">
      <c r="C86" s="381"/>
    </row>
    <row r="87" spans="3:3" ht="19.5">
      <c r="C87" s="381"/>
    </row>
    <row r="88" spans="3:3" ht="19.5">
      <c r="C88" s="381"/>
    </row>
    <row r="89" spans="3:3" ht="19.5">
      <c r="C89" s="381"/>
    </row>
  </sheetData>
  <mergeCells count="215">
    <mergeCell ref="R15:T16"/>
    <mergeCell ref="R18:T18"/>
    <mergeCell ref="V67:Z67"/>
    <mergeCell ref="N66:O66"/>
    <mergeCell ref="R17:T17"/>
    <mergeCell ref="P66:Q66"/>
    <mergeCell ref="P17:Q17"/>
    <mergeCell ref="B52:L52"/>
    <mergeCell ref="B51:L51"/>
    <mergeCell ref="B44:L44"/>
    <mergeCell ref="B47:L47"/>
    <mergeCell ref="V66:Z66"/>
    <mergeCell ref="T65:U65"/>
    <mergeCell ref="R20:T20"/>
    <mergeCell ref="L66:M66"/>
    <mergeCell ref="D66:E66"/>
    <mergeCell ref="B53:L53"/>
    <mergeCell ref="B55:L55"/>
    <mergeCell ref="B39:L39"/>
    <mergeCell ref="B40:L40"/>
    <mergeCell ref="B54:L54"/>
    <mergeCell ref="B46:L46"/>
    <mergeCell ref="B50:L50"/>
    <mergeCell ref="H18:O18"/>
    <mergeCell ref="P64:U64"/>
    <mergeCell ref="X18:Z18"/>
    <mergeCell ref="Y26:Y27"/>
    <mergeCell ref="Z26:Z27"/>
    <mergeCell ref="R19:T19"/>
    <mergeCell ref="P18:Q18"/>
    <mergeCell ref="P19:Q19"/>
    <mergeCell ref="Q26:Q27"/>
    <mergeCell ref="A58:L58"/>
    <mergeCell ref="A63:A65"/>
    <mergeCell ref="J63:K65"/>
    <mergeCell ref="B33:L33"/>
    <mergeCell ref="B45:L45"/>
    <mergeCell ref="B31:L31"/>
    <mergeCell ref="B56:L56"/>
    <mergeCell ref="M25:P25"/>
    <mergeCell ref="P26:P27"/>
    <mergeCell ref="M26:M27"/>
    <mergeCell ref="N26:N27"/>
    <mergeCell ref="B38:L38"/>
    <mergeCell ref="B41:L41"/>
    <mergeCell ref="B36:L36"/>
    <mergeCell ref="B37:L37"/>
    <mergeCell ref="B48:L48"/>
    <mergeCell ref="B75:G75"/>
    <mergeCell ref="W75:AA75"/>
    <mergeCell ref="M74:Q74"/>
    <mergeCell ref="M75:Q75"/>
    <mergeCell ref="V68:Z68"/>
    <mergeCell ref="R69:S69"/>
    <mergeCell ref="H69:I69"/>
    <mergeCell ref="L69:M69"/>
    <mergeCell ref="N69:O69"/>
    <mergeCell ref="B74:G74"/>
    <mergeCell ref="W74:AA74"/>
    <mergeCell ref="T69:U69"/>
    <mergeCell ref="V69:Z69"/>
    <mergeCell ref="J69:K69"/>
    <mergeCell ref="P69:Q69"/>
    <mergeCell ref="F69:G69"/>
    <mergeCell ref="A69:E69"/>
    <mergeCell ref="T68:U68"/>
    <mergeCell ref="P68:Q68"/>
    <mergeCell ref="N68:O68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X20:Z20"/>
    <mergeCell ref="AA17:AC17"/>
    <mergeCell ref="AA18:AC18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D7:AF7"/>
    <mergeCell ref="AD8:AF8"/>
    <mergeCell ref="AA8:AC8"/>
    <mergeCell ref="A4:A5"/>
    <mergeCell ref="U7:W7"/>
    <mergeCell ref="U5:W5"/>
    <mergeCell ref="O26:O27"/>
    <mergeCell ref="B8:C8"/>
    <mergeCell ref="D8:F8"/>
    <mergeCell ref="D14:G16"/>
    <mergeCell ref="P14:Q16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U9:W9"/>
    <mergeCell ref="R7:T7"/>
    <mergeCell ref="X8:Z8"/>
    <mergeCell ref="R8:T8"/>
    <mergeCell ref="D7:F7"/>
    <mergeCell ref="A9:Q9"/>
    <mergeCell ref="B14:C16"/>
    <mergeCell ref="B17:C17"/>
    <mergeCell ref="D18:G18"/>
    <mergeCell ref="D19:G19"/>
    <mergeCell ref="B19:C19"/>
    <mergeCell ref="B18:C18"/>
    <mergeCell ref="D17:G17"/>
    <mergeCell ref="A14:A16"/>
    <mergeCell ref="H14:O16"/>
    <mergeCell ref="H19:O19"/>
    <mergeCell ref="H17:O17"/>
    <mergeCell ref="F63:G65"/>
    <mergeCell ref="B49:L49"/>
    <mergeCell ref="AD9:AF9"/>
    <mergeCell ref="X9:Z9"/>
    <mergeCell ref="R9:T9"/>
    <mergeCell ref="B63:C65"/>
    <mergeCell ref="L63:U63"/>
    <mergeCell ref="B28:L28"/>
    <mergeCell ref="J66:K66"/>
    <mergeCell ref="P65:Q65"/>
    <mergeCell ref="R65:S65"/>
    <mergeCell ref="B66:C66"/>
    <mergeCell ref="U26:U27"/>
    <mergeCell ref="A20:Q20"/>
    <mergeCell ref="L64:M65"/>
    <mergeCell ref="H63:I65"/>
    <mergeCell ref="H66:I66"/>
    <mergeCell ref="B29:L29"/>
    <mergeCell ref="B30:L30"/>
    <mergeCell ref="B32:L32"/>
    <mergeCell ref="B34:L34"/>
    <mergeCell ref="B35:L35"/>
    <mergeCell ref="B42:L42"/>
    <mergeCell ref="B43:L43"/>
    <mergeCell ref="T67:U67"/>
    <mergeCell ref="A57:L57"/>
    <mergeCell ref="A78:XFD78"/>
    <mergeCell ref="AA63:AF65"/>
    <mergeCell ref="AD62:AF62"/>
    <mergeCell ref="W26:W27"/>
    <mergeCell ref="X26:X27"/>
    <mergeCell ref="AC26:AC27"/>
    <mergeCell ref="AA67:AF67"/>
    <mergeCell ref="AA66:AF66"/>
    <mergeCell ref="AD26:AD27"/>
    <mergeCell ref="H67:I67"/>
    <mergeCell ref="H68:I68"/>
    <mergeCell ref="J68:K68"/>
    <mergeCell ref="A25:A27"/>
    <mergeCell ref="AE26:AE27"/>
    <mergeCell ref="AF26:AF27"/>
    <mergeCell ref="Y25:AB25"/>
    <mergeCell ref="S26:S27"/>
    <mergeCell ref="D68:E68"/>
    <mergeCell ref="L68:M68"/>
    <mergeCell ref="R66:S66"/>
    <mergeCell ref="T66:U66"/>
    <mergeCell ref="N64:O65"/>
    <mergeCell ref="R67:S67"/>
    <mergeCell ref="F66:G66"/>
    <mergeCell ref="AD1:AF1"/>
    <mergeCell ref="AA68:AF68"/>
    <mergeCell ref="AA69:AF69"/>
    <mergeCell ref="T26:T27"/>
    <mergeCell ref="V26:V27"/>
    <mergeCell ref="B25:L27"/>
    <mergeCell ref="D63:E65"/>
    <mergeCell ref="AD20:AF20"/>
    <mergeCell ref="AD24:AF24"/>
    <mergeCell ref="Q25:T25"/>
    <mergeCell ref="V63:Z65"/>
    <mergeCell ref="F68:G68"/>
    <mergeCell ref="F67:G67"/>
    <mergeCell ref="B68:C68"/>
    <mergeCell ref="R68:S68"/>
    <mergeCell ref="L67:M67"/>
    <mergeCell ref="N67:O67"/>
    <mergeCell ref="J67:K67"/>
    <mergeCell ref="R26:R27"/>
    <mergeCell ref="D67:E67"/>
    <mergeCell ref="B67:C67"/>
    <mergeCell ref="P67:Q67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4" orientation="landscape" verticalDpi="1200" r:id="rId1"/>
  <headerFooter alignWithMargins="0"/>
  <ignoredErrors>
    <ignoredError sqref="U20:Z20 AE58:AF58 R9 U9:Z9 R20 F69:K69 N36 M41 M48 U36 V48" formulaRange="1"/>
    <ignoredError sqref="AA58:AB58 O58 P58:Q58 S58:T58 W58:Y58" evalError="1" formulaRange="1"/>
    <ignoredError sqref="AC58 V58 Z58 AD18:AF20 M58 AD7:AF9 AF32 AF38:AF49 X38:X49 AF50:AF55 AF34:AF35 X31:X35 X29:X30 AF29:AF30 X50:X55" evalError="1"/>
    <ignoredError sqref="AC57:AD5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tabSelected="1" view="pageBreakPreview" zoomScale="75" zoomScaleNormal="75" zoomScaleSheetLayoutView="75" workbookViewId="0">
      <selection activeCell="A12" sqref="A12"/>
    </sheetView>
  </sheetViews>
  <sheetFormatPr defaultRowHeight="12.75"/>
  <cols>
    <col min="1" max="1" width="39.42578125" style="382" customWidth="1"/>
    <col min="2" max="2" width="12.85546875" style="382" customWidth="1"/>
    <col min="3" max="3" width="19.7109375" style="382" customWidth="1"/>
    <col min="4" max="4" width="19" style="382" customWidth="1"/>
    <col min="5" max="6" width="18.140625" style="382" customWidth="1"/>
    <col min="7" max="7" width="18.28515625" style="382" customWidth="1"/>
    <col min="8" max="8" width="18.7109375" style="382" customWidth="1"/>
    <col min="9" max="16384" width="9.140625" style="382"/>
  </cols>
  <sheetData>
    <row r="2" spans="1:8" ht="31.5" customHeight="1">
      <c r="G2" s="680" t="s">
        <v>347</v>
      </c>
      <c r="H2" s="680"/>
    </row>
    <row r="3" spans="1:8" ht="32.25" customHeight="1">
      <c r="A3" s="453" t="s">
        <v>391</v>
      </c>
      <c r="B3" s="453"/>
      <c r="C3" s="453"/>
      <c r="D3" s="453"/>
      <c r="E3" s="453"/>
      <c r="F3" s="453"/>
      <c r="G3" s="453"/>
      <c r="H3" s="453"/>
    </row>
    <row r="4" spans="1:8" ht="28.5" customHeight="1">
      <c r="A4" s="681" t="s">
        <v>366</v>
      </c>
      <c r="B4" s="681"/>
      <c r="C4" s="681"/>
      <c r="D4" s="681"/>
      <c r="E4" s="681"/>
      <c r="F4" s="681"/>
      <c r="G4" s="681"/>
      <c r="H4" s="681"/>
    </row>
    <row r="5" spans="1:8" ht="45.75" customHeight="1">
      <c r="A5" s="682" t="s">
        <v>151</v>
      </c>
      <c r="B5" s="527" t="s">
        <v>18</v>
      </c>
      <c r="C5" s="527" t="s">
        <v>392</v>
      </c>
      <c r="D5" s="527"/>
      <c r="E5" s="498" t="s">
        <v>584</v>
      </c>
      <c r="F5" s="498"/>
      <c r="G5" s="498"/>
      <c r="H5" s="498"/>
    </row>
    <row r="6" spans="1:8" ht="65.25" customHeight="1">
      <c r="A6" s="683"/>
      <c r="B6" s="527"/>
      <c r="C6" s="153" t="s">
        <v>585</v>
      </c>
      <c r="D6" s="153" t="s">
        <v>586</v>
      </c>
      <c r="E6" s="153" t="s">
        <v>142</v>
      </c>
      <c r="F6" s="153" t="s">
        <v>138</v>
      </c>
      <c r="G6" s="8" t="s">
        <v>148</v>
      </c>
      <c r="H6" s="8" t="s">
        <v>149</v>
      </c>
    </row>
    <row r="7" spans="1:8" ht="30" customHeight="1">
      <c r="A7" s="42">
        <v>1</v>
      </c>
      <c r="B7" s="153">
        <v>2</v>
      </c>
      <c r="C7" s="42">
        <v>3</v>
      </c>
      <c r="D7" s="153">
        <v>4</v>
      </c>
      <c r="E7" s="42">
        <v>5</v>
      </c>
      <c r="F7" s="153">
        <v>6</v>
      </c>
      <c r="G7" s="42">
        <v>7</v>
      </c>
      <c r="H7" s="153">
        <v>8</v>
      </c>
    </row>
    <row r="8" spans="1:8" ht="28.5" customHeight="1">
      <c r="A8" s="684" t="s">
        <v>330</v>
      </c>
      <c r="B8" s="685"/>
      <c r="C8" s="685"/>
      <c r="D8" s="685"/>
      <c r="E8" s="685"/>
      <c r="F8" s="685"/>
      <c r="G8" s="685"/>
      <c r="H8" s="686"/>
    </row>
    <row r="9" spans="1:8" ht="59.25" customHeight="1">
      <c r="A9" s="301" t="s">
        <v>331</v>
      </c>
      <c r="B9" s="383">
        <v>6000</v>
      </c>
      <c r="C9" s="384">
        <f>SUM(C11:C12)</f>
        <v>0</v>
      </c>
      <c r="D9" s="384">
        <f>SUM(D11:D12)</f>
        <v>0</v>
      </c>
      <c r="E9" s="384">
        <f>SUM(E11:E12)</f>
        <v>0</v>
      </c>
      <c r="F9" s="384">
        <f>SUM(F11:F12)</f>
        <v>0</v>
      </c>
      <c r="G9" s="315">
        <f>F9-E9</f>
        <v>0</v>
      </c>
      <c r="H9" s="385" t="e">
        <f>(F9/E9)*100</f>
        <v>#DIV/0!</v>
      </c>
    </row>
    <row r="10" spans="1:8" ht="39.75" customHeight="1">
      <c r="A10" s="687" t="s">
        <v>332</v>
      </c>
      <c r="B10" s="685"/>
      <c r="C10" s="685"/>
      <c r="D10" s="685"/>
      <c r="E10" s="685"/>
      <c r="F10" s="685"/>
      <c r="G10" s="685"/>
      <c r="H10" s="686"/>
    </row>
    <row r="11" spans="1:8" ht="81" customHeight="1">
      <c r="A11" s="92" t="s">
        <v>434</v>
      </c>
      <c r="B11" s="386">
        <v>6010</v>
      </c>
      <c r="C11" s="118">
        <v>0</v>
      </c>
      <c r="D11" s="118">
        <v>0</v>
      </c>
      <c r="E11" s="118">
        <v>0</v>
      </c>
      <c r="F11" s="118">
        <v>0</v>
      </c>
      <c r="G11" s="315">
        <f>F11-E11</f>
        <v>0</v>
      </c>
      <c r="H11" s="387" t="e">
        <f>(F11/E11)*100</f>
        <v>#DIV/0!</v>
      </c>
    </row>
    <row r="12" spans="1:8" ht="63.75" customHeight="1">
      <c r="A12" s="92" t="s">
        <v>333</v>
      </c>
      <c r="B12" s="388">
        <v>6020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89">
        <v>0</v>
      </c>
    </row>
    <row r="13" spans="1:8" ht="35.25" customHeight="1">
      <c r="A13" s="390"/>
      <c r="B13" s="391"/>
      <c r="C13" s="392"/>
      <c r="D13" s="392"/>
      <c r="E13" s="392"/>
      <c r="F13" s="392"/>
      <c r="G13" s="392"/>
      <c r="H13" s="393"/>
    </row>
    <row r="14" spans="1:8" s="66" customFormat="1" ht="26.25" customHeight="1">
      <c r="A14" s="324" t="s">
        <v>465</v>
      </c>
      <c r="B14" s="106"/>
      <c r="C14" s="458" t="s">
        <v>134</v>
      </c>
      <c r="D14" s="458"/>
      <c r="E14" s="394"/>
      <c r="F14" s="517" t="s">
        <v>466</v>
      </c>
      <c r="G14" s="517"/>
      <c r="H14" s="517"/>
    </row>
    <row r="15" spans="1:8" s="395" customFormat="1" ht="15.75">
      <c r="A15" s="152" t="s">
        <v>65</v>
      </c>
      <c r="B15" s="73"/>
      <c r="C15" s="492" t="s">
        <v>66</v>
      </c>
      <c r="D15" s="492"/>
      <c r="E15" s="73"/>
      <c r="F15" s="688" t="s">
        <v>170</v>
      </c>
      <c r="G15" s="688"/>
      <c r="H15" s="74"/>
    </row>
    <row r="18" ht="3" customHeight="1"/>
  </sheetData>
  <mergeCells count="13">
    <mergeCell ref="A8:H8"/>
    <mergeCell ref="A10:H10"/>
    <mergeCell ref="C15:D15"/>
    <mergeCell ref="F15:G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  <ignoredErrors>
    <ignoredError sqref="H9 H11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5"/>
  <sheetViews>
    <sheetView view="pageBreakPreview" zoomScale="80" zoomScaleSheetLayoutView="80" workbookViewId="0">
      <selection activeCell="M12" sqref="M12"/>
    </sheetView>
  </sheetViews>
  <sheetFormatPr defaultColWidth="9.140625" defaultRowHeight="18.75"/>
  <cols>
    <col min="1" max="1" width="62.42578125" style="1" customWidth="1"/>
    <col min="2" max="2" width="12.5703125" style="39" customWidth="1"/>
    <col min="3" max="3" width="14.85546875" style="39" customWidth="1"/>
    <col min="4" max="4" width="16.140625" style="39" customWidth="1"/>
    <col min="5" max="5" width="16.7109375" style="39" customWidth="1"/>
    <col min="6" max="6" width="15" style="39" customWidth="1"/>
    <col min="7" max="7" width="15.5703125" style="39" customWidth="1"/>
    <col min="8" max="16384" width="9.140625" style="1"/>
  </cols>
  <sheetData>
    <row r="2" spans="1:8" ht="33.75" customHeight="1">
      <c r="A2" s="486" t="s">
        <v>420</v>
      </c>
      <c r="B2" s="486"/>
      <c r="C2" s="486"/>
      <c r="D2" s="486"/>
      <c r="E2" s="486"/>
      <c r="F2" s="486"/>
      <c r="G2" s="486"/>
    </row>
    <row r="3" spans="1:8" ht="28.5" customHeight="1">
      <c r="A3" s="151"/>
      <c r="B3" s="6"/>
      <c r="C3" s="6"/>
      <c r="D3" s="151"/>
      <c r="E3" s="151"/>
      <c r="F3" s="151"/>
      <c r="G3" s="75" t="s">
        <v>366</v>
      </c>
    </row>
    <row r="4" spans="1:8" ht="60" customHeight="1">
      <c r="A4" s="396" t="s">
        <v>151</v>
      </c>
      <c r="B4" s="397" t="s">
        <v>18</v>
      </c>
      <c r="C4" s="397" t="s">
        <v>587</v>
      </c>
      <c r="D4" s="397" t="s">
        <v>588</v>
      </c>
      <c r="E4" s="397" t="s">
        <v>589</v>
      </c>
      <c r="F4" s="397" t="s">
        <v>436</v>
      </c>
      <c r="G4" s="398" t="s">
        <v>397</v>
      </c>
    </row>
    <row r="5" spans="1:8" ht="23.25" customHeight="1">
      <c r="A5" s="299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8">
        <v>7</v>
      </c>
    </row>
    <row r="6" spans="1:8" ht="44.25" customHeight="1">
      <c r="A6" s="399" t="s">
        <v>403</v>
      </c>
      <c r="B6" s="111">
        <v>6000</v>
      </c>
      <c r="C6" s="128">
        <f>C7</f>
        <v>0</v>
      </c>
      <c r="D6" s="128">
        <f>D7</f>
        <v>0</v>
      </c>
      <c r="E6" s="128">
        <f>E7</f>
        <v>0</v>
      </c>
      <c r="F6" s="128">
        <f>E6-D6</f>
        <v>0</v>
      </c>
      <c r="G6" s="400" t="e">
        <f>(E6/D6)*100</f>
        <v>#DIV/0!</v>
      </c>
      <c r="H6" s="101"/>
    </row>
    <row r="7" spans="1:8" ht="27.75" customHeight="1">
      <c r="A7" s="401" t="s">
        <v>404</v>
      </c>
      <c r="B7" s="402">
        <v>6010</v>
      </c>
      <c r="C7" s="128">
        <f>SUM(C8:C9)</f>
        <v>0</v>
      </c>
      <c r="D7" s="128">
        <f>SUM(D8:D9)</f>
        <v>0</v>
      </c>
      <c r="E7" s="128">
        <f>SUM(E8:E9)</f>
        <v>0</v>
      </c>
      <c r="F7" s="128">
        <f t="shared" ref="F7:F9" si="0">E7-D7</f>
        <v>0</v>
      </c>
      <c r="G7" s="400" t="e">
        <f t="shared" ref="G7:G9" si="1">(E7/D7)*100</f>
        <v>#DIV/0!</v>
      </c>
      <c r="H7" s="101"/>
    </row>
    <row r="8" spans="1:8" ht="24.75" customHeight="1">
      <c r="A8" s="403"/>
      <c r="B8" s="402"/>
      <c r="C8" s="111"/>
      <c r="D8" s="111">
        <v>0</v>
      </c>
      <c r="E8" s="111">
        <v>0</v>
      </c>
      <c r="F8" s="111">
        <f t="shared" si="0"/>
        <v>0</v>
      </c>
      <c r="G8" s="404" t="e">
        <f t="shared" si="1"/>
        <v>#DIV/0!</v>
      </c>
      <c r="H8" s="101"/>
    </row>
    <row r="9" spans="1:8" s="20" customFormat="1">
      <c r="A9" s="401" t="s">
        <v>333</v>
      </c>
      <c r="B9" s="402">
        <v>6020</v>
      </c>
      <c r="C9" s="111">
        <v>0</v>
      </c>
      <c r="D9" s="111">
        <v>0</v>
      </c>
      <c r="E9" s="111">
        <v>0</v>
      </c>
      <c r="F9" s="111">
        <f t="shared" si="0"/>
        <v>0</v>
      </c>
      <c r="G9" s="404" t="e">
        <f t="shared" si="1"/>
        <v>#DIV/0!</v>
      </c>
      <c r="H9" s="102"/>
    </row>
    <row r="10" spans="1:8">
      <c r="A10" s="405"/>
      <c r="B10" s="406"/>
      <c r="C10" s="406"/>
      <c r="D10" s="407"/>
      <c r="E10" s="407"/>
      <c r="F10" s="408"/>
      <c r="G10" s="408"/>
      <c r="H10" s="101"/>
    </row>
    <row r="11" spans="1:8">
      <c r="A11" s="405"/>
      <c r="B11" s="406"/>
      <c r="C11" s="406"/>
      <c r="D11" s="407"/>
      <c r="E11" s="407"/>
      <c r="F11" s="408"/>
      <c r="G11" s="408"/>
      <c r="H11" s="101"/>
    </row>
    <row r="12" spans="1:8" s="69" customFormat="1" ht="26.25" customHeight="1">
      <c r="A12" s="324" t="s">
        <v>465</v>
      </c>
      <c r="B12" s="106"/>
      <c r="C12" s="458" t="s">
        <v>134</v>
      </c>
      <c r="D12" s="458"/>
      <c r="E12" s="394"/>
      <c r="F12" s="690" t="s">
        <v>466</v>
      </c>
      <c r="G12" s="690"/>
      <c r="H12" s="690"/>
    </row>
    <row r="13" spans="1:8" s="76" customFormat="1">
      <c r="A13" s="409" t="s">
        <v>358</v>
      </c>
      <c r="B13" s="101"/>
      <c r="C13" s="101"/>
      <c r="D13" s="409" t="s">
        <v>364</v>
      </c>
      <c r="E13" s="409"/>
      <c r="F13" s="689" t="s">
        <v>170</v>
      </c>
      <c r="G13" s="689"/>
      <c r="H13" s="101"/>
    </row>
    <row r="14" spans="1:8">
      <c r="A14" s="3"/>
      <c r="D14" s="34"/>
      <c r="E14" s="35"/>
      <c r="F14" s="35"/>
      <c r="G14" s="35"/>
    </row>
    <row r="15" spans="1:8">
      <c r="A15" s="3"/>
      <c r="D15" s="34"/>
      <c r="E15" s="35"/>
      <c r="F15" s="35"/>
      <c r="G15" s="35"/>
    </row>
    <row r="16" spans="1:8">
      <c r="A16" s="3"/>
      <c r="D16" s="34"/>
      <c r="E16" s="35"/>
      <c r="F16" s="35"/>
      <c r="G16" s="35"/>
    </row>
    <row r="17" spans="1:7">
      <c r="A17" s="3"/>
      <c r="D17" s="34"/>
      <c r="E17" s="35"/>
      <c r="F17" s="35"/>
      <c r="G17" s="35"/>
    </row>
    <row r="18" spans="1:7">
      <c r="A18" s="3"/>
      <c r="D18" s="34"/>
      <c r="E18" s="35"/>
      <c r="F18" s="35"/>
      <c r="G18" s="35"/>
    </row>
    <row r="19" spans="1:7">
      <c r="A19" s="3"/>
      <c r="D19" s="34"/>
      <c r="E19" s="35"/>
      <c r="F19" s="35"/>
      <c r="G19" s="35"/>
    </row>
    <row r="20" spans="1:7">
      <c r="A20" s="3"/>
      <c r="D20" s="34"/>
      <c r="E20" s="35"/>
      <c r="F20" s="35"/>
      <c r="G20" s="35"/>
    </row>
    <row r="21" spans="1:7">
      <c r="A21" s="3"/>
      <c r="D21" s="34"/>
      <c r="E21" s="35"/>
      <c r="F21" s="35"/>
      <c r="G21" s="35"/>
    </row>
    <row r="22" spans="1:7">
      <c r="A22" s="3"/>
      <c r="D22" s="34"/>
      <c r="E22" s="35"/>
      <c r="F22" s="35"/>
      <c r="G22" s="35"/>
    </row>
    <row r="23" spans="1:7">
      <c r="A23" s="3"/>
      <c r="D23" s="34"/>
      <c r="E23" s="35"/>
      <c r="F23" s="35"/>
      <c r="G23" s="35"/>
    </row>
    <row r="24" spans="1:7">
      <c r="A24" s="3"/>
      <c r="D24" s="34"/>
      <c r="E24" s="35"/>
      <c r="F24" s="35"/>
      <c r="G24" s="35"/>
    </row>
    <row r="25" spans="1:7">
      <c r="A25" s="3"/>
      <c r="D25" s="34"/>
      <c r="E25" s="35"/>
      <c r="F25" s="35"/>
      <c r="G25" s="35"/>
    </row>
    <row r="26" spans="1:7">
      <c r="A26" s="3"/>
      <c r="D26" s="34"/>
      <c r="E26" s="35"/>
      <c r="F26" s="35"/>
      <c r="G26" s="35"/>
    </row>
    <row r="27" spans="1:7">
      <c r="A27" s="3"/>
      <c r="D27" s="34"/>
      <c r="E27" s="35"/>
      <c r="F27" s="35"/>
      <c r="G27" s="35"/>
    </row>
    <row r="28" spans="1:7">
      <c r="A28" s="3"/>
      <c r="D28" s="34"/>
      <c r="E28" s="35"/>
      <c r="F28" s="35"/>
      <c r="G28" s="35"/>
    </row>
    <row r="29" spans="1:7">
      <c r="A29" s="3"/>
      <c r="D29" s="34"/>
      <c r="E29" s="35"/>
      <c r="F29" s="35"/>
      <c r="G29" s="35"/>
    </row>
    <row r="30" spans="1:7">
      <c r="A30" s="3"/>
      <c r="D30" s="34"/>
      <c r="E30" s="35"/>
      <c r="F30" s="35"/>
      <c r="G30" s="35"/>
    </row>
    <row r="31" spans="1:7">
      <c r="A31" s="3"/>
      <c r="D31" s="34"/>
      <c r="E31" s="35"/>
      <c r="F31" s="35"/>
      <c r="G31" s="35"/>
    </row>
    <row r="32" spans="1:7">
      <c r="A32" s="3"/>
      <c r="D32" s="34"/>
      <c r="E32" s="35"/>
      <c r="F32" s="35"/>
      <c r="G32" s="35"/>
    </row>
    <row r="33" spans="1:7">
      <c r="A33" s="3"/>
      <c r="D33" s="34"/>
      <c r="E33" s="35"/>
      <c r="F33" s="35"/>
      <c r="G33" s="35"/>
    </row>
    <row r="34" spans="1:7">
      <c r="A34" s="3"/>
      <c r="D34" s="34"/>
      <c r="E34" s="35"/>
      <c r="F34" s="35"/>
      <c r="G34" s="35"/>
    </row>
    <row r="35" spans="1:7">
      <c r="A35" s="3"/>
      <c r="D35" s="34"/>
      <c r="E35" s="35"/>
      <c r="F35" s="35"/>
      <c r="G35" s="35"/>
    </row>
    <row r="36" spans="1:7">
      <c r="A36" s="3"/>
      <c r="D36" s="34"/>
      <c r="E36" s="35"/>
      <c r="F36" s="35"/>
      <c r="G36" s="35"/>
    </row>
    <row r="37" spans="1:7">
      <c r="A37" s="3"/>
      <c r="D37" s="34"/>
      <c r="E37" s="35"/>
      <c r="F37" s="35"/>
      <c r="G37" s="35"/>
    </row>
    <row r="38" spans="1:7">
      <c r="A38" s="3"/>
      <c r="D38" s="34"/>
      <c r="E38" s="35"/>
      <c r="F38" s="35"/>
      <c r="G38" s="35"/>
    </row>
    <row r="39" spans="1:7">
      <c r="A39" s="3"/>
      <c r="D39" s="34"/>
      <c r="E39" s="35"/>
      <c r="F39" s="35"/>
      <c r="G39" s="35"/>
    </row>
    <row r="40" spans="1:7">
      <c r="A40" s="3"/>
      <c r="D40" s="34"/>
      <c r="E40" s="35"/>
      <c r="F40" s="35"/>
      <c r="G40" s="35"/>
    </row>
    <row r="41" spans="1:7">
      <c r="A41" s="3"/>
      <c r="D41" s="34"/>
      <c r="E41" s="35"/>
      <c r="F41" s="35"/>
      <c r="G41" s="35"/>
    </row>
    <row r="42" spans="1:7">
      <c r="A42" s="3"/>
      <c r="D42" s="34"/>
      <c r="E42" s="35"/>
      <c r="F42" s="35"/>
      <c r="G42" s="35"/>
    </row>
    <row r="43" spans="1:7">
      <c r="A43" s="3"/>
      <c r="D43" s="34"/>
      <c r="E43" s="35"/>
      <c r="F43" s="35"/>
      <c r="G43" s="35"/>
    </row>
    <row r="44" spans="1:7">
      <c r="A44" s="3"/>
      <c r="D44" s="34"/>
      <c r="E44" s="35"/>
      <c r="F44" s="35"/>
      <c r="G44" s="35"/>
    </row>
    <row r="45" spans="1:7">
      <c r="A45" s="3"/>
      <c r="D45" s="34"/>
      <c r="E45" s="35"/>
      <c r="F45" s="35"/>
      <c r="G45" s="35"/>
    </row>
    <row r="46" spans="1:7">
      <c r="A46" s="3"/>
      <c r="D46" s="34"/>
      <c r="E46" s="35"/>
      <c r="F46" s="35"/>
      <c r="G46" s="35"/>
    </row>
    <row r="47" spans="1:7">
      <c r="A47" s="3"/>
      <c r="D47" s="34"/>
      <c r="E47" s="35"/>
      <c r="F47" s="35"/>
      <c r="G47" s="35"/>
    </row>
    <row r="48" spans="1:7">
      <c r="A48" s="3"/>
      <c r="D48" s="34"/>
      <c r="E48" s="35"/>
      <c r="F48" s="35"/>
      <c r="G48" s="35"/>
    </row>
    <row r="49" spans="1:7">
      <c r="A49" s="3"/>
      <c r="D49" s="34"/>
      <c r="E49" s="35"/>
      <c r="F49" s="35"/>
      <c r="G49" s="35"/>
    </row>
    <row r="50" spans="1:7">
      <c r="A50" s="3"/>
      <c r="D50" s="34"/>
      <c r="E50" s="35"/>
      <c r="F50" s="35"/>
      <c r="G50" s="35"/>
    </row>
    <row r="51" spans="1:7">
      <c r="A51" s="3"/>
      <c r="D51" s="34"/>
      <c r="E51" s="35"/>
      <c r="F51" s="35"/>
      <c r="G51" s="35"/>
    </row>
    <row r="52" spans="1:7">
      <c r="A52" s="3"/>
      <c r="D52" s="34"/>
      <c r="E52" s="35"/>
      <c r="F52" s="35"/>
      <c r="G52" s="35"/>
    </row>
    <row r="53" spans="1:7">
      <c r="A53" s="3"/>
      <c r="D53" s="34"/>
      <c r="E53" s="35"/>
      <c r="F53" s="35"/>
      <c r="G53" s="35"/>
    </row>
    <row r="54" spans="1:7">
      <c r="A54" s="3"/>
      <c r="D54" s="34"/>
      <c r="E54" s="35"/>
      <c r="F54" s="35"/>
      <c r="G54" s="35"/>
    </row>
    <row r="55" spans="1:7">
      <c r="A55" s="3"/>
      <c r="D55" s="34"/>
      <c r="E55" s="35"/>
      <c r="F55" s="35"/>
      <c r="G55" s="35"/>
    </row>
    <row r="56" spans="1:7">
      <c r="A56" s="3"/>
      <c r="D56" s="34"/>
      <c r="E56" s="35"/>
      <c r="F56" s="35"/>
      <c r="G56" s="35"/>
    </row>
    <row r="57" spans="1:7">
      <c r="A57" s="3"/>
      <c r="D57" s="34"/>
      <c r="E57" s="35"/>
      <c r="F57" s="35"/>
      <c r="G57" s="35"/>
    </row>
    <row r="58" spans="1:7">
      <c r="A58" s="3"/>
      <c r="D58" s="34"/>
      <c r="E58" s="35"/>
      <c r="F58" s="35"/>
      <c r="G58" s="35"/>
    </row>
    <row r="59" spans="1:7">
      <c r="A59" s="3"/>
      <c r="D59" s="34"/>
      <c r="E59" s="35"/>
      <c r="F59" s="35"/>
      <c r="G59" s="35"/>
    </row>
    <row r="60" spans="1:7">
      <c r="A60" s="3"/>
      <c r="D60" s="34"/>
      <c r="E60" s="35"/>
      <c r="F60" s="35"/>
      <c r="G60" s="35"/>
    </row>
    <row r="61" spans="1:7">
      <c r="A61" s="3"/>
      <c r="D61" s="34"/>
      <c r="E61" s="35"/>
      <c r="F61" s="35"/>
      <c r="G61" s="35"/>
    </row>
    <row r="62" spans="1:7">
      <c r="A62" s="3"/>
      <c r="D62" s="34"/>
      <c r="E62" s="35"/>
      <c r="F62" s="35"/>
      <c r="G62" s="35"/>
    </row>
    <row r="63" spans="1:7">
      <c r="A63" s="3"/>
      <c r="D63" s="34"/>
      <c r="E63" s="35"/>
      <c r="F63" s="35"/>
      <c r="G63" s="35"/>
    </row>
    <row r="64" spans="1:7">
      <c r="A64" s="3"/>
      <c r="D64" s="34"/>
      <c r="E64" s="35"/>
      <c r="F64" s="35"/>
      <c r="G64" s="35"/>
    </row>
    <row r="65" spans="1:7">
      <c r="A65" s="3"/>
      <c r="D65" s="34"/>
      <c r="E65" s="35"/>
      <c r="F65" s="35"/>
      <c r="G65" s="35"/>
    </row>
    <row r="66" spans="1:7">
      <c r="A66" s="3"/>
      <c r="D66" s="34"/>
      <c r="E66" s="35"/>
      <c r="F66" s="35"/>
      <c r="G66" s="35"/>
    </row>
    <row r="67" spans="1:7">
      <c r="A67" s="3"/>
      <c r="D67" s="34"/>
      <c r="E67" s="35"/>
      <c r="F67" s="35"/>
      <c r="G67" s="35"/>
    </row>
    <row r="68" spans="1:7">
      <c r="A68" s="3"/>
    </row>
    <row r="69" spans="1:7">
      <c r="A69" s="5"/>
    </row>
    <row r="70" spans="1:7">
      <c r="A70" s="5"/>
    </row>
    <row r="71" spans="1:7">
      <c r="A71" s="5"/>
    </row>
    <row r="72" spans="1:7">
      <c r="A72" s="5"/>
    </row>
    <row r="73" spans="1:7">
      <c r="A73" s="5"/>
    </row>
    <row r="74" spans="1:7">
      <c r="A74" s="5"/>
    </row>
    <row r="75" spans="1:7">
      <c r="A75" s="5"/>
    </row>
    <row r="76" spans="1:7">
      <c r="A76" s="5"/>
    </row>
    <row r="77" spans="1:7">
      <c r="A77" s="5"/>
    </row>
    <row r="78" spans="1:7">
      <c r="A78" s="5"/>
    </row>
    <row r="79" spans="1:7">
      <c r="A79" s="5"/>
    </row>
    <row r="80" spans="1:7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</sheetData>
  <mergeCells count="4">
    <mergeCell ref="F13:G13"/>
    <mergeCell ref="A2:G2"/>
    <mergeCell ref="F12:H12"/>
    <mergeCell ref="C12:D12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  <ignoredErrors>
    <ignoredError sqref="G6:G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23"/>
  <sheetViews>
    <sheetView view="pageBreakPreview" topLeftCell="A22" zoomScale="50" zoomScaleNormal="50" zoomScaleSheetLayoutView="50" workbookViewId="0">
      <selection activeCell="R10" sqref="R10"/>
    </sheetView>
  </sheetViews>
  <sheetFormatPr defaultColWidth="9.140625" defaultRowHeight="18.75"/>
  <cols>
    <col min="1" max="1" width="98.5703125" style="1" customWidth="1"/>
    <col min="2" max="2" width="14.85546875" style="39" customWidth="1"/>
    <col min="3" max="7" width="22.42578125" style="39" customWidth="1"/>
    <col min="8" max="8" width="19.85546875" style="39" customWidth="1"/>
    <col min="9" max="9" width="28.140625" style="39" customWidth="1"/>
    <col min="10" max="16384" width="9.140625" style="1"/>
  </cols>
  <sheetData>
    <row r="1" spans="1:9" ht="29.25" customHeight="1">
      <c r="H1" s="22" t="s">
        <v>340</v>
      </c>
    </row>
    <row r="2" spans="1:9" ht="37.5" customHeight="1">
      <c r="A2" s="484" t="s">
        <v>75</v>
      </c>
      <c r="B2" s="484"/>
      <c r="C2" s="484"/>
      <c r="D2" s="484"/>
      <c r="E2" s="484"/>
      <c r="F2" s="484"/>
      <c r="G2" s="484"/>
      <c r="H2" s="484"/>
      <c r="I2" s="484"/>
    </row>
    <row r="3" spans="1:9" ht="22.5" customHeight="1">
      <c r="A3" s="426"/>
      <c r="B3" s="6"/>
      <c r="C3" s="6"/>
      <c r="D3" s="6"/>
      <c r="E3" s="6"/>
      <c r="F3" s="6"/>
      <c r="G3" s="6"/>
      <c r="H3" s="6" t="s">
        <v>348</v>
      </c>
      <c r="I3" s="6"/>
    </row>
    <row r="4" spans="1:9" ht="55.5" customHeight="1">
      <c r="A4" s="473" t="s">
        <v>151</v>
      </c>
      <c r="B4" s="454" t="s">
        <v>18</v>
      </c>
      <c r="C4" s="454" t="s">
        <v>273</v>
      </c>
      <c r="D4" s="454"/>
      <c r="E4" s="473" t="s">
        <v>584</v>
      </c>
      <c r="F4" s="473"/>
      <c r="G4" s="473"/>
      <c r="H4" s="473"/>
      <c r="I4" s="473"/>
    </row>
    <row r="5" spans="1:9" ht="130.5" customHeight="1">
      <c r="A5" s="473"/>
      <c r="B5" s="454"/>
      <c r="C5" s="421" t="s">
        <v>585</v>
      </c>
      <c r="D5" s="421" t="s">
        <v>586</v>
      </c>
      <c r="E5" s="421" t="s">
        <v>142</v>
      </c>
      <c r="F5" s="421" t="s">
        <v>138</v>
      </c>
      <c r="G5" s="23" t="s">
        <v>148</v>
      </c>
      <c r="H5" s="23" t="s">
        <v>360</v>
      </c>
      <c r="I5" s="421" t="s">
        <v>147</v>
      </c>
    </row>
    <row r="6" spans="1:9" ht="42.75" customHeight="1">
      <c r="A6" s="420">
        <v>1</v>
      </c>
      <c r="B6" s="421">
        <v>2</v>
      </c>
      <c r="C6" s="420">
        <v>3</v>
      </c>
      <c r="D6" s="421">
        <v>4</v>
      </c>
      <c r="E6" s="420">
        <v>5</v>
      </c>
      <c r="F6" s="421">
        <v>6</v>
      </c>
      <c r="G6" s="420">
        <v>7</v>
      </c>
      <c r="H6" s="421">
        <v>8</v>
      </c>
      <c r="I6" s="420">
        <v>9</v>
      </c>
    </row>
    <row r="7" spans="1:9" s="20" customFormat="1" ht="39.75" customHeight="1">
      <c r="A7" s="485" t="s">
        <v>146</v>
      </c>
      <c r="B7" s="485"/>
      <c r="C7" s="485"/>
      <c r="D7" s="485"/>
      <c r="E7" s="485"/>
      <c r="F7" s="485"/>
      <c r="G7" s="485"/>
      <c r="H7" s="485"/>
      <c r="I7" s="485"/>
    </row>
    <row r="8" spans="1:9" s="20" customFormat="1" ht="45" customHeight="1">
      <c r="A8" s="425" t="s">
        <v>120</v>
      </c>
      <c r="B8" s="219">
        <v>1000</v>
      </c>
      <c r="C8" s="95">
        <v>32310</v>
      </c>
      <c r="D8" s="95">
        <v>36880</v>
      </c>
      <c r="E8" s="109">
        <v>43813</v>
      </c>
      <c r="F8" s="95">
        <v>36880</v>
      </c>
      <c r="G8" s="130">
        <f>F8-E8</f>
        <v>-6933</v>
      </c>
      <c r="H8" s="220">
        <f>(F8/E8)*100</f>
        <v>84.175929518636011</v>
      </c>
      <c r="I8" s="221"/>
    </row>
    <row r="9" spans="1:9" s="20" customFormat="1" ht="39" customHeight="1">
      <c r="A9" s="425" t="s">
        <v>107</v>
      </c>
      <c r="B9" s="219">
        <v>1010</v>
      </c>
      <c r="C9" s="95">
        <f>SUM(C10:C17)</f>
        <v>-31551</v>
      </c>
      <c r="D9" s="95">
        <f>SUM(D10:D17)</f>
        <v>-36030</v>
      </c>
      <c r="E9" s="95">
        <f>SUM(E10:E17)</f>
        <v>-38982</v>
      </c>
      <c r="F9" s="95">
        <f>SUM(F10:F17)</f>
        <v>-36030</v>
      </c>
      <c r="G9" s="130">
        <f t="shared" ref="G9:G21" si="0">F9-E9</f>
        <v>2952</v>
      </c>
      <c r="H9" s="220">
        <f t="shared" ref="H9:H21" si="1">(F9/E9)*100</f>
        <v>92.427274126519933</v>
      </c>
      <c r="I9" s="221"/>
    </row>
    <row r="10" spans="1:9" s="20" customFormat="1" ht="37.5" customHeight="1">
      <c r="A10" s="437" t="s">
        <v>298</v>
      </c>
      <c r="B10" s="79">
        <v>1011</v>
      </c>
      <c r="C10" s="80">
        <v>-5131</v>
      </c>
      <c r="D10" s="80">
        <v>-5356</v>
      </c>
      <c r="E10" s="80">
        <v>-7681</v>
      </c>
      <c r="F10" s="80">
        <v>-5356</v>
      </c>
      <c r="G10" s="82">
        <f t="shared" si="0"/>
        <v>2325</v>
      </c>
      <c r="H10" s="83">
        <f t="shared" si="1"/>
        <v>69.730503840645753</v>
      </c>
      <c r="I10" s="84"/>
    </row>
    <row r="11" spans="1:9" s="20" customFormat="1" ht="36" customHeight="1">
      <c r="A11" s="437" t="s">
        <v>433</v>
      </c>
      <c r="B11" s="79">
        <v>1012</v>
      </c>
      <c r="C11" s="80">
        <v>-1361</v>
      </c>
      <c r="D11" s="80">
        <v>-1331</v>
      </c>
      <c r="E11" s="80">
        <v>-1515</v>
      </c>
      <c r="F11" s="80">
        <v>-1331</v>
      </c>
      <c r="G11" s="82">
        <f t="shared" si="0"/>
        <v>184</v>
      </c>
      <c r="H11" s="83">
        <f t="shared" si="1"/>
        <v>87.854785478547853</v>
      </c>
      <c r="I11" s="84"/>
    </row>
    <row r="12" spans="1:9" s="20" customFormat="1" ht="39" customHeight="1">
      <c r="A12" s="437" t="s">
        <v>299</v>
      </c>
      <c r="B12" s="79">
        <v>1013</v>
      </c>
      <c r="C12" s="80">
        <v>-1035</v>
      </c>
      <c r="D12" s="80">
        <v>-2022</v>
      </c>
      <c r="E12" s="80">
        <v>-1114</v>
      </c>
      <c r="F12" s="80">
        <v>-2022</v>
      </c>
      <c r="G12" s="82">
        <f t="shared" si="0"/>
        <v>-908</v>
      </c>
      <c r="H12" s="83">
        <f t="shared" si="1"/>
        <v>181.50807899461401</v>
      </c>
      <c r="I12" s="84"/>
    </row>
    <row r="13" spans="1:9" s="20" customFormat="1" ht="39" customHeight="1">
      <c r="A13" s="437" t="s">
        <v>5</v>
      </c>
      <c r="B13" s="79">
        <v>1014</v>
      </c>
      <c r="C13" s="80">
        <v>-16115</v>
      </c>
      <c r="D13" s="80">
        <v>-18546</v>
      </c>
      <c r="E13" s="80">
        <v>-20160</v>
      </c>
      <c r="F13" s="80">
        <v>-18546</v>
      </c>
      <c r="G13" s="82">
        <f t="shared" si="0"/>
        <v>1614</v>
      </c>
      <c r="H13" s="83">
        <f t="shared" si="1"/>
        <v>91.99404761904762</v>
      </c>
      <c r="I13" s="84"/>
    </row>
    <row r="14" spans="1:9" s="20" customFormat="1" ht="37.5" customHeight="1">
      <c r="A14" s="437" t="s">
        <v>6</v>
      </c>
      <c r="B14" s="79">
        <v>1015</v>
      </c>
      <c r="C14" s="80">
        <v>-3253</v>
      </c>
      <c r="D14" s="80">
        <v>-3746</v>
      </c>
      <c r="E14" s="80">
        <v>-4192</v>
      </c>
      <c r="F14" s="80">
        <v>-3746</v>
      </c>
      <c r="G14" s="82">
        <f t="shared" si="0"/>
        <v>446</v>
      </c>
      <c r="H14" s="83">
        <f t="shared" si="1"/>
        <v>89.360687022900763</v>
      </c>
      <c r="I14" s="84"/>
    </row>
    <row r="15" spans="1:9" s="442" customFormat="1" ht="65.25" customHeight="1">
      <c r="A15" s="437" t="s">
        <v>300</v>
      </c>
      <c r="B15" s="421">
        <v>1016</v>
      </c>
      <c r="C15" s="80">
        <v>-533</v>
      </c>
      <c r="D15" s="80">
        <v>-703</v>
      </c>
      <c r="E15" s="80">
        <v>-440</v>
      </c>
      <c r="F15" s="80">
        <v>-703</v>
      </c>
      <c r="G15" s="82">
        <f t="shared" si="0"/>
        <v>-263</v>
      </c>
      <c r="H15" s="83">
        <f t="shared" si="1"/>
        <v>159.77272727272725</v>
      </c>
      <c r="I15" s="222"/>
    </row>
    <row r="16" spans="1:9" s="442" customFormat="1" ht="36.75" customHeight="1">
      <c r="A16" s="437" t="s">
        <v>301</v>
      </c>
      <c r="B16" s="421">
        <v>1017</v>
      </c>
      <c r="C16" s="80">
        <v>-2549</v>
      </c>
      <c r="D16" s="80">
        <v>-2495</v>
      </c>
      <c r="E16" s="80">
        <v>-2480</v>
      </c>
      <c r="F16" s="80">
        <v>-2495</v>
      </c>
      <c r="G16" s="82">
        <f t="shared" si="0"/>
        <v>-15</v>
      </c>
      <c r="H16" s="83">
        <f t="shared" si="1"/>
        <v>100.60483870967742</v>
      </c>
      <c r="I16" s="222"/>
    </row>
    <row r="17" spans="1:9" s="20" customFormat="1" ht="40.5" customHeight="1">
      <c r="A17" s="437" t="s">
        <v>302</v>
      </c>
      <c r="B17" s="79">
        <v>1018</v>
      </c>
      <c r="C17" s="80">
        <v>-1574</v>
      </c>
      <c r="D17" s="80">
        <v>-1831</v>
      </c>
      <c r="E17" s="80">
        <v>-1400</v>
      </c>
      <c r="F17" s="80">
        <v>-1831</v>
      </c>
      <c r="G17" s="82">
        <f t="shared" si="0"/>
        <v>-431</v>
      </c>
      <c r="H17" s="83">
        <f t="shared" si="1"/>
        <v>130.78571428571428</v>
      </c>
      <c r="I17" s="84"/>
    </row>
    <row r="18" spans="1:9" s="20" customFormat="1" ht="31.5" customHeight="1">
      <c r="A18" s="425" t="s">
        <v>23</v>
      </c>
      <c r="B18" s="219">
        <v>1020</v>
      </c>
      <c r="C18" s="95">
        <f>SUM(C8,C9)</f>
        <v>759</v>
      </c>
      <c r="D18" s="95">
        <f>SUM(D8,D9)</f>
        <v>850</v>
      </c>
      <c r="E18" s="95">
        <f>SUM(E8,E9)</f>
        <v>4831</v>
      </c>
      <c r="F18" s="95">
        <f>SUM(F8,F9)</f>
        <v>850</v>
      </c>
      <c r="G18" s="130">
        <f t="shared" si="0"/>
        <v>-3981</v>
      </c>
      <c r="H18" s="220">
        <f t="shared" si="1"/>
        <v>17.594700890084869</v>
      </c>
      <c r="I18" s="221"/>
    </row>
    <row r="19" spans="1:9" s="20" customFormat="1" ht="37.5" customHeight="1">
      <c r="A19" s="425" t="s">
        <v>127</v>
      </c>
      <c r="B19" s="219">
        <v>1030</v>
      </c>
      <c r="C19" s="95">
        <f>SUM(C20:C37,C39)</f>
        <v>-3599</v>
      </c>
      <c r="D19" s="95">
        <f>SUM(D20:D37,D39)</f>
        <v>-4571</v>
      </c>
      <c r="E19" s="95">
        <f>SUM(E20:E37,E39)</f>
        <v>-5871</v>
      </c>
      <c r="F19" s="95">
        <f>SUM(F20:F37,F39)</f>
        <v>-4571</v>
      </c>
      <c r="G19" s="130">
        <f t="shared" si="0"/>
        <v>1300</v>
      </c>
      <c r="H19" s="220">
        <f t="shared" si="1"/>
        <v>77.857264520524609</v>
      </c>
      <c r="I19" s="221"/>
    </row>
    <row r="20" spans="1:9" s="20" customFormat="1" ht="43.5" customHeight="1">
      <c r="A20" s="437" t="s">
        <v>82</v>
      </c>
      <c r="B20" s="79">
        <v>1031</v>
      </c>
      <c r="C20" s="107" t="s">
        <v>183</v>
      </c>
      <c r="D20" s="107" t="s">
        <v>183</v>
      </c>
      <c r="E20" s="107" t="s">
        <v>183</v>
      </c>
      <c r="F20" s="107" t="s">
        <v>183</v>
      </c>
      <c r="G20" s="110" t="e">
        <f t="shared" si="0"/>
        <v>#VALUE!</v>
      </c>
      <c r="H20" s="223" t="e">
        <f t="shared" si="1"/>
        <v>#VALUE!</v>
      </c>
      <c r="I20" s="84"/>
    </row>
    <row r="21" spans="1:9" s="20" customFormat="1" ht="43.5" customHeight="1">
      <c r="A21" s="437" t="s">
        <v>121</v>
      </c>
      <c r="B21" s="79">
        <v>1032</v>
      </c>
      <c r="C21" s="107">
        <v>-60</v>
      </c>
      <c r="D21" s="107">
        <v>-55</v>
      </c>
      <c r="E21" s="107">
        <v>-60</v>
      </c>
      <c r="F21" s="107">
        <v>-55</v>
      </c>
      <c r="G21" s="82">
        <f t="shared" si="0"/>
        <v>5</v>
      </c>
      <c r="H21" s="83">
        <f t="shared" si="1"/>
        <v>91.666666666666657</v>
      </c>
      <c r="I21" s="84"/>
    </row>
    <row r="22" spans="1:9" s="20" customFormat="1" ht="43.5" customHeight="1">
      <c r="A22" s="437" t="s">
        <v>22</v>
      </c>
      <c r="B22" s="79">
        <v>1033</v>
      </c>
      <c r="C22" s="107" t="s">
        <v>183</v>
      </c>
      <c r="D22" s="107" t="s">
        <v>183</v>
      </c>
      <c r="E22" s="107" t="s">
        <v>183</v>
      </c>
      <c r="F22" s="107" t="s">
        <v>183</v>
      </c>
      <c r="G22" s="82"/>
      <c r="H22" s="83"/>
      <c r="I22" s="84"/>
    </row>
    <row r="23" spans="1:9" s="20" customFormat="1" ht="48" customHeight="1">
      <c r="A23" s="437" t="s">
        <v>32</v>
      </c>
      <c r="B23" s="79">
        <v>1034</v>
      </c>
      <c r="C23" s="107" t="s">
        <v>183</v>
      </c>
      <c r="D23" s="107" t="s">
        <v>183</v>
      </c>
      <c r="E23" s="107" t="s">
        <v>183</v>
      </c>
      <c r="F23" s="107" t="s">
        <v>183</v>
      </c>
      <c r="G23" s="110" t="e">
        <f>F23-E23</f>
        <v>#VALUE!</v>
      </c>
      <c r="H23" s="83"/>
      <c r="I23" s="84"/>
    </row>
    <row r="24" spans="1:9" s="20" customFormat="1" ht="40.5" customHeight="1">
      <c r="A24" s="437" t="s">
        <v>33</v>
      </c>
      <c r="B24" s="79">
        <v>1035</v>
      </c>
      <c r="C24" s="107">
        <v>-64</v>
      </c>
      <c r="D24" s="107">
        <v>-81</v>
      </c>
      <c r="E24" s="107">
        <v>-60</v>
      </c>
      <c r="F24" s="107">
        <v>-81</v>
      </c>
      <c r="G24" s="82">
        <f>F24-E24</f>
        <v>-21</v>
      </c>
      <c r="H24" s="83">
        <f>(F24/E24)*100</f>
        <v>135</v>
      </c>
      <c r="I24" s="84"/>
    </row>
    <row r="25" spans="1:9" s="20" customFormat="1" ht="36" customHeight="1">
      <c r="A25" s="437" t="s">
        <v>34</v>
      </c>
      <c r="B25" s="79">
        <v>1036</v>
      </c>
      <c r="C25" s="107">
        <v>-2309</v>
      </c>
      <c r="D25" s="107">
        <v>-2932</v>
      </c>
      <c r="E25" s="107">
        <v>-4075</v>
      </c>
      <c r="F25" s="107">
        <v>-2932</v>
      </c>
      <c r="G25" s="82">
        <f t="shared" ref="G25:G27" si="2">F25-E25</f>
        <v>1143</v>
      </c>
      <c r="H25" s="83">
        <f t="shared" ref="H25:H27" si="3">(F25/E25)*100</f>
        <v>71.950920245398777</v>
      </c>
      <c r="I25" s="84"/>
    </row>
    <row r="26" spans="1:9" s="20" customFormat="1" ht="39" customHeight="1">
      <c r="A26" s="437" t="s">
        <v>35</v>
      </c>
      <c r="B26" s="79">
        <v>1037</v>
      </c>
      <c r="C26" s="107">
        <v>-470</v>
      </c>
      <c r="D26" s="107">
        <v>-577</v>
      </c>
      <c r="E26" s="107">
        <v>-818</v>
      </c>
      <c r="F26" s="107">
        <v>-577</v>
      </c>
      <c r="G26" s="82">
        <f t="shared" si="2"/>
        <v>241</v>
      </c>
      <c r="H26" s="83">
        <f t="shared" si="3"/>
        <v>70.537897310513443</v>
      </c>
      <c r="I26" s="84"/>
    </row>
    <row r="27" spans="1:9" s="20" customFormat="1" ht="47.25" customHeight="1">
      <c r="A27" s="437" t="s">
        <v>36</v>
      </c>
      <c r="B27" s="79">
        <v>1038</v>
      </c>
      <c r="C27" s="107">
        <v>-114</v>
      </c>
      <c r="D27" s="107">
        <v>-95</v>
      </c>
      <c r="E27" s="107">
        <v>-120</v>
      </c>
      <c r="F27" s="107">
        <v>-95</v>
      </c>
      <c r="G27" s="82">
        <f t="shared" si="2"/>
        <v>25</v>
      </c>
      <c r="H27" s="83">
        <f t="shared" si="3"/>
        <v>79.166666666666657</v>
      </c>
      <c r="I27" s="84"/>
    </row>
    <row r="28" spans="1:9" s="442" customFormat="1" ht="54" customHeight="1">
      <c r="A28" s="437" t="s">
        <v>37</v>
      </c>
      <c r="B28" s="79">
        <v>1039</v>
      </c>
      <c r="C28" s="107" t="s">
        <v>183</v>
      </c>
      <c r="D28" s="107" t="s">
        <v>183</v>
      </c>
      <c r="E28" s="107" t="s">
        <v>183</v>
      </c>
      <c r="F28" s="107" t="s">
        <v>183</v>
      </c>
      <c r="G28" s="82"/>
      <c r="H28" s="83"/>
      <c r="I28" s="84"/>
    </row>
    <row r="29" spans="1:9" s="20" customFormat="1" ht="43.5" customHeight="1">
      <c r="A29" s="437" t="s">
        <v>38</v>
      </c>
      <c r="B29" s="79">
        <v>1040</v>
      </c>
      <c r="C29" s="107">
        <v>-1</v>
      </c>
      <c r="D29" s="107">
        <v>-1</v>
      </c>
      <c r="E29" s="107">
        <v>-1</v>
      </c>
      <c r="F29" s="107">
        <v>-1</v>
      </c>
      <c r="G29" s="110">
        <f t="shared" ref="G29:G58" si="4">F29-E29</f>
        <v>0</v>
      </c>
      <c r="H29" s="83"/>
      <c r="I29" s="84"/>
    </row>
    <row r="30" spans="1:9" s="20" customFormat="1" ht="43.5" customHeight="1">
      <c r="A30" s="437" t="s">
        <v>39</v>
      </c>
      <c r="B30" s="79">
        <v>1041</v>
      </c>
      <c r="C30" s="107">
        <v>-3</v>
      </c>
      <c r="D30" s="107" t="s">
        <v>183</v>
      </c>
      <c r="E30" s="107">
        <v>-1</v>
      </c>
      <c r="F30" s="107" t="s">
        <v>183</v>
      </c>
      <c r="G30" s="82" t="e">
        <f t="shared" ref="G30:G31" si="5">F30-E30</f>
        <v>#VALUE!</v>
      </c>
      <c r="H30" s="83" t="e">
        <f t="shared" ref="H30:H31" si="6">(F30/E30)*100</f>
        <v>#VALUE!</v>
      </c>
      <c r="I30" s="84"/>
    </row>
    <row r="31" spans="1:9" s="20" customFormat="1" ht="43.5" customHeight="1">
      <c r="A31" s="437" t="s">
        <v>40</v>
      </c>
      <c r="B31" s="79">
        <v>1042</v>
      </c>
      <c r="C31" s="107">
        <v>-33</v>
      </c>
      <c r="D31" s="107">
        <v>-47</v>
      </c>
      <c r="E31" s="107">
        <v>-60</v>
      </c>
      <c r="F31" s="107">
        <v>-47</v>
      </c>
      <c r="G31" s="82">
        <f t="shared" si="5"/>
        <v>13</v>
      </c>
      <c r="H31" s="83">
        <f t="shared" si="6"/>
        <v>78.333333333333329</v>
      </c>
      <c r="I31" s="84"/>
    </row>
    <row r="32" spans="1:9" s="20" customFormat="1" ht="40.5" customHeight="1">
      <c r="A32" s="437" t="s">
        <v>56</v>
      </c>
      <c r="B32" s="79">
        <v>1043</v>
      </c>
      <c r="C32" s="107">
        <v>-55</v>
      </c>
      <c r="D32" s="107">
        <v>-65</v>
      </c>
      <c r="E32" s="107">
        <v>-100</v>
      </c>
      <c r="F32" s="107">
        <v>-65</v>
      </c>
      <c r="G32" s="82">
        <f t="shared" si="4"/>
        <v>35</v>
      </c>
      <c r="H32" s="83">
        <f t="shared" ref="H32:H68" si="7">(F32/E32)*100</f>
        <v>65</v>
      </c>
      <c r="I32" s="84"/>
    </row>
    <row r="33" spans="1:9" s="20" customFormat="1" ht="39" customHeight="1">
      <c r="A33" s="437" t="s">
        <v>41</v>
      </c>
      <c r="B33" s="79">
        <v>1044</v>
      </c>
      <c r="C33" s="107">
        <v>-6</v>
      </c>
      <c r="D33" s="107" t="s">
        <v>183</v>
      </c>
      <c r="E33" s="107">
        <v>-1</v>
      </c>
      <c r="F33" s="107" t="s">
        <v>183</v>
      </c>
      <c r="G33" s="82" t="e">
        <f t="shared" ref="G33" si="8">F33-E33</f>
        <v>#VALUE!</v>
      </c>
      <c r="H33" s="83" t="e">
        <f t="shared" ref="H33" si="9">(F33/E33)*100</f>
        <v>#VALUE!</v>
      </c>
      <c r="I33" s="84"/>
    </row>
    <row r="34" spans="1:9" s="20" customFormat="1" ht="40.5" customHeight="1">
      <c r="A34" s="437" t="s">
        <v>42</v>
      </c>
      <c r="B34" s="79">
        <v>1045</v>
      </c>
      <c r="C34" s="107" t="s">
        <v>183</v>
      </c>
      <c r="D34" s="107" t="s">
        <v>183</v>
      </c>
      <c r="E34" s="107" t="s">
        <v>183</v>
      </c>
      <c r="F34" s="107" t="s">
        <v>183</v>
      </c>
      <c r="G34" s="82"/>
      <c r="H34" s="83"/>
      <c r="I34" s="84"/>
    </row>
    <row r="35" spans="1:9" s="20" customFormat="1" ht="43.5" customHeight="1">
      <c r="A35" s="437" t="s">
        <v>43</v>
      </c>
      <c r="B35" s="79">
        <v>1046</v>
      </c>
      <c r="C35" s="107" t="s">
        <v>183</v>
      </c>
      <c r="D35" s="107" t="s">
        <v>183</v>
      </c>
      <c r="E35" s="107" t="s">
        <v>183</v>
      </c>
      <c r="F35" s="107" t="s">
        <v>183</v>
      </c>
      <c r="G35" s="82"/>
      <c r="H35" s="83"/>
      <c r="I35" s="84"/>
    </row>
    <row r="36" spans="1:9" s="20" customFormat="1" ht="43.5" customHeight="1">
      <c r="A36" s="437" t="s">
        <v>44</v>
      </c>
      <c r="B36" s="79">
        <v>1047</v>
      </c>
      <c r="C36" s="107">
        <v>-1</v>
      </c>
      <c r="D36" s="107">
        <v>-6</v>
      </c>
      <c r="E36" s="107">
        <v>-60</v>
      </c>
      <c r="F36" s="107">
        <v>-6</v>
      </c>
      <c r="G36" s="82">
        <f>F36-E36</f>
        <v>54</v>
      </c>
      <c r="H36" s="83">
        <f>(F36/E36)*100</f>
        <v>10</v>
      </c>
      <c r="I36" s="84"/>
    </row>
    <row r="37" spans="1:9" s="442" customFormat="1" ht="51" customHeight="1">
      <c r="A37" s="437" t="s">
        <v>64</v>
      </c>
      <c r="B37" s="79">
        <v>1048</v>
      </c>
      <c r="C37" s="80">
        <v>-9</v>
      </c>
      <c r="D37" s="80">
        <v>-9</v>
      </c>
      <c r="E37" s="107">
        <v>-20</v>
      </c>
      <c r="F37" s="80">
        <v>-9</v>
      </c>
      <c r="G37" s="82">
        <f>F37-E37</f>
        <v>11</v>
      </c>
      <c r="H37" s="83">
        <f>(F37/E37)*100</f>
        <v>45</v>
      </c>
      <c r="I37" s="84"/>
    </row>
    <row r="38" spans="1:9" s="20" customFormat="1" ht="43.5" customHeight="1">
      <c r="A38" s="437" t="s">
        <v>45</v>
      </c>
      <c r="B38" s="79" t="s">
        <v>357</v>
      </c>
      <c r="C38" s="107" t="s">
        <v>183</v>
      </c>
      <c r="D38" s="107" t="s">
        <v>183</v>
      </c>
      <c r="E38" s="107" t="s">
        <v>183</v>
      </c>
      <c r="F38" s="107" t="s">
        <v>183</v>
      </c>
      <c r="G38" s="110" t="e">
        <f>F38-E38</f>
        <v>#VALUE!</v>
      </c>
      <c r="H38" s="223" t="e">
        <f t="shared" ref="H38:H40" si="10">(F38/E38)*100</f>
        <v>#VALUE!</v>
      </c>
      <c r="I38" s="84"/>
    </row>
    <row r="39" spans="1:9" s="20" customFormat="1" ht="43.5" customHeight="1">
      <c r="A39" s="437" t="s">
        <v>84</v>
      </c>
      <c r="B39" s="79">
        <v>1049</v>
      </c>
      <c r="C39" s="80">
        <v>-474</v>
      </c>
      <c r="D39" s="80">
        <v>-703</v>
      </c>
      <c r="E39" s="107">
        <v>-495</v>
      </c>
      <c r="F39" s="80">
        <v>-703</v>
      </c>
      <c r="G39" s="82">
        <f t="shared" ref="G39:G40" si="11">F39-E39</f>
        <v>-208</v>
      </c>
      <c r="H39" s="83">
        <f t="shared" si="10"/>
        <v>142.02020202020202</v>
      </c>
      <c r="I39" s="84"/>
    </row>
    <row r="40" spans="1:9" s="20" customFormat="1" ht="44.25" customHeight="1">
      <c r="A40" s="425" t="s">
        <v>128</v>
      </c>
      <c r="B40" s="224">
        <v>1060</v>
      </c>
      <c r="C40" s="95">
        <f>SUM(C41:C47)</f>
        <v>-75</v>
      </c>
      <c r="D40" s="95">
        <f>SUM(D41:D47)</f>
        <v>-71</v>
      </c>
      <c r="E40" s="95">
        <f>SUM(E41:E47)</f>
        <v>-80</v>
      </c>
      <c r="F40" s="95">
        <f>SUM(F41:F47)</f>
        <v>-71</v>
      </c>
      <c r="G40" s="130">
        <f t="shared" si="11"/>
        <v>9</v>
      </c>
      <c r="H40" s="220">
        <f t="shared" si="10"/>
        <v>88.75</v>
      </c>
      <c r="I40" s="224"/>
    </row>
    <row r="41" spans="1:9" s="20" customFormat="1" ht="36" customHeight="1">
      <c r="A41" s="437" t="s">
        <v>109</v>
      </c>
      <c r="B41" s="79">
        <v>1061</v>
      </c>
      <c r="C41" s="107" t="s">
        <v>183</v>
      </c>
      <c r="D41" s="107" t="s">
        <v>183</v>
      </c>
      <c r="E41" s="107" t="s">
        <v>183</v>
      </c>
      <c r="F41" s="107" t="s">
        <v>183</v>
      </c>
      <c r="G41" s="225"/>
      <c r="H41" s="226"/>
      <c r="I41" s="84"/>
    </row>
    <row r="42" spans="1:9" s="20" customFormat="1" ht="36" customHeight="1">
      <c r="A42" s="437" t="s">
        <v>110</v>
      </c>
      <c r="B42" s="79">
        <v>1062</v>
      </c>
      <c r="C42" s="107" t="s">
        <v>183</v>
      </c>
      <c r="D42" s="107" t="s">
        <v>183</v>
      </c>
      <c r="E42" s="107" t="s">
        <v>183</v>
      </c>
      <c r="F42" s="107" t="s">
        <v>183</v>
      </c>
      <c r="G42" s="82"/>
      <c r="H42" s="83"/>
      <c r="I42" s="84"/>
    </row>
    <row r="43" spans="1:9" s="20" customFormat="1" ht="36" customHeight="1">
      <c r="A43" s="437" t="s">
        <v>34</v>
      </c>
      <c r="B43" s="79">
        <v>1063</v>
      </c>
      <c r="C43" s="107" t="s">
        <v>183</v>
      </c>
      <c r="D43" s="107" t="s">
        <v>183</v>
      </c>
      <c r="E43" s="107" t="s">
        <v>183</v>
      </c>
      <c r="F43" s="107" t="s">
        <v>183</v>
      </c>
      <c r="G43" s="82"/>
      <c r="H43" s="83"/>
      <c r="I43" s="84"/>
    </row>
    <row r="44" spans="1:9" s="20" customFormat="1" ht="36" customHeight="1">
      <c r="A44" s="437" t="s">
        <v>35</v>
      </c>
      <c r="B44" s="79">
        <v>1064</v>
      </c>
      <c r="C44" s="107" t="s">
        <v>183</v>
      </c>
      <c r="D44" s="107" t="s">
        <v>183</v>
      </c>
      <c r="E44" s="107" t="s">
        <v>183</v>
      </c>
      <c r="F44" s="107" t="s">
        <v>183</v>
      </c>
      <c r="G44" s="82"/>
      <c r="H44" s="83"/>
      <c r="I44" s="84"/>
    </row>
    <row r="45" spans="1:9" s="20" customFormat="1" ht="36" customHeight="1">
      <c r="A45" s="437" t="s">
        <v>55</v>
      </c>
      <c r="B45" s="79">
        <v>1065</v>
      </c>
      <c r="C45" s="107" t="s">
        <v>183</v>
      </c>
      <c r="D45" s="107" t="s">
        <v>183</v>
      </c>
      <c r="E45" s="107" t="s">
        <v>183</v>
      </c>
      <c r="F45" s="107" t="s">
        <v>183</v>
      </c>
      <c r="G45" s="82"/>
      <c r="H45" s="83"/>
      <c r="I45" s="84"/>
    </row>
    <row r="46" spans="1:9" s="20" customFormat="1" ht="36" customHeight="1">
      <c r="A46" s="437" t="s">
        <v>67</v>
      </c>
      <c r="B46" s="79">
        <v>1066</v>
      </c>
      <c r="C46" s="107">
        <v>-20</v>
      </c>
      <c r="D46" s="107">
        <v>-19</v>
      </c>
      <c r="E46" s="107">
        <v>-35</v>
      </c>
      <c r="F46" s="107">
        <v>-19</v>
      </c>
      <c r="G46" s="82">
        <f>F46-E46</f>
        <v>16</v>
      </c>
      <c r="H46" s="83">
        <f>(F46/E46)*100</f>
        <v>54.285714285714285</v>
      </c>
      <c r="I46" s="84"/>
    </row>
    <row r="47" spans="1:9" s="20" customFormat="1" ht="36" customHeight="1">
      <c r="A47" s="437" t="s">
        <v>445</v>
      </c>
      <c r="B47" s="79">
        <v>1067</v>
      </c>
      <c r="C47" s="107">
        <v>-55</v>
      </c>
      <c r="D47" s="107">
        <v>-52</v>
      </c>
      <c r="E47" s="107">
        <v>-45</v>
      </c>
      <c r="F47" s="107">
        <v>-52</v>
      </c>
      <c r="G47" s="107">
        <f>F47-E47</f>
        <v>-7</v>
      </c>
      <c r="H47" s="227">
        <f t="shared" si="7"/>
        <v>115.55555555555554</v>
      </c>
      <c r="I47" s="84"/>
    </row>
    <row r="48" spans="1:9" s="20" customFormat="1" ht="44.25" customHeight="1">
      <c r="A48" s="228" t="s">
        <v>200</v>
      </c>
      <c r="B48" s="224">
        <v>1070</v>
      </c>
      <c r="C48" s="108">
        <f>SUM(C49:C51)</f>
        <v>2718</v>
      </c>
      <c r="D48" s="108">
        <f>SUM(D49:D51)</f>
        <v>5295</v>
      </c>
      <c r="E48" s="108">
        <f>SUM(E49:E51)</f>
        <v>1880</v>
      </c>
      <c r="F48" s="108">
        <f>SUM(F49:F51)</f>
        <v>5295</v>
      </c>
      <c r="G48" s="229">
        <f>F48-E48</f>
        <v>3415</v>
      </c>
      <c r="H48" s="230">
        <f t="shared" si="7"/>
        <v>281.64893617021278</v>
      </c>
      <c r="I48" s="228"/>
    </row>
    <row r="49" spans="1:9" s="20" customFormat="1" ht="36" customHeight="1">
      <c r="A49" s="437" t="s">
        <v>125</v>
      </c>
      <c r="B49" s="79">
        <v>1071</v>
      </c>
      <c r="C49" s="107">
        <v>0</v>
      </c>
      <c r="D49" s="107">
        <v>0</v>
      </c>
      <c r="E49" s="126">
        <v>0</v>
      </c>
      <c r="F49" s="107">
        <v>0</v>
      </c>
      <c r="G49" s="225">
        <f t="shared" si="4"/>
        <v>0</v>
      </c>
      <c r="H49" s="226"/>
      <c r="I49" s="84"/>
    </row>
    <row r="50" spans="1:9" s="20" customFormat="1" ht="36" customHeight="1">
      <c r="A50" s="437" t="s">
        <v>228</v>
      </c>
      <c r="B50" s="79">
        <v>1072</v>
      </c>
      <c r="C50" s="107">
        <v>0</v>
      </c>
      <c r="D50" s="107">
        <v>0</v>
      </c>
      <c r="E50" s="126">
        <v>0</v>
      </c>
      <c r="F50" s="107">
        <v>0</v>
      </c>
      <c r="G50" s="82">
        <f t="shared" si="4"/>
        <v>0</v>
      </c>
      <c r="H50" s="83"/>
      <c r="I50" s="84"/>
    </row>
    <row r="51" spans="1:9" s="20" customFormat="1" ht="36" customHeight="1">
      <c r="A51" s="437" t="s">
        <v>201</v>
      </c>
      <c r="B51" s="79">
        <v>1073</v>
      </c>
      <c r="C51" s="107">
        <v>2718</v>
      </c>
      <c r="D51" s="107">
        <v>5295</v>
      </c>
      <c r="E51" s="148">
        <v>1880</v>
      </c>
      <c r="F51" s="107">
        <v>5295</v>
      </c>
      <c r="G51" s="82">
        <f>F51-E51</f>
        <v>3415</v>
      </c>
      <c r="H51" s="83">
        <f>(F51/E51)*100</f>
        <v>281.64893617021278</v>
      </c>
      <c r="I51" s="84"/>
    </row>
    <row r="52" spans="1:9" s="20" customFormat="1" ht="44.25" customHeight="1">
      <c r="A52" s="228" t="s">
        <v>68</v>
      </c>
      <c r="B52" s="224">
        <v>1080</v>
      </c>
      <c r="C52" s="95">
        <f>SUM(C53:C58)</f>
        <v>-963</v>
      </c>
      <c r="D52" s="95">
        <f>SUM(D53:D58)</f>
        <v>-2916</v>
      </c>
      <c r="E52" s="95">
        <f>SUM(E53:E58)</f>
        <v>-1000</v>
      </c>
      <c r="F52" s="95">
        <f>SUM(F53:F58)</f>
        <v>-2916</v>
      </c>
      <c r="G52" s="130">
        <f>F52-E52</f>
        <v>-1916</v>
      </c>
      <c r="H52" s="220">
        <f>(F52/E52)*100</f>
        <v>291.59999999999997</v>
      </c>
      <c r="I52" s="228"/>
    </row>
    <row r="53" spans="1:9" s="20" customFormat="1" ht="36" customHeight="1">
      <c r="A53" s="437" t="s">
        <v>125</v>
      </c>
      <c r="B53" s="79">
        <v>1081</v>
      </c>
      <c r="C53" s="107">
        <v>0</v>
      </c>
      <c r="D53" s="107">
        <v>0</v>
      </c>
      <c r="E53" s="107">
        <v>0</v>
      </c>
      <c r="F53" s="107">
        <v>0</v>
      </c>
      <c r="G53" s="82"/>
      <c r="H53" s="83"/>
      <c r="I53" s="84"/>
    </row>
    <row r="54" spans="1:9" s="20" customFormat="1" ht="36" customHeight="1">
      <c r="A54" s="437" t="s">
        <v>290</v>
      </c>
      <c r="B54" s="79">
        <v>1082</v>
      </c>
      <c r="C54" s="107">
        <v>0</v>
      </c>
      <c r="D54" s="107">
        <v>0</v>
      </c>
      <c r="E54" s="107">
        <v>0</v>
      </c>
      <c r="F54" s="107">
        <v>0</v>
      </c>
      <c r="G54" s="82">
        <f>F54-E54</f>
        <v>0</v>
      </c>
      <c r="H54" s="223" t="e">
        <f>(F54/E54)*100</f>
        <v>#DIV/0!</v>
      </c>
      <c r="I54" s="84"/>
    </row>
    <row r="55" spans="1:9" s="20" customFormat="1" ht="36" customHeight="1">
      <c r="A55" s="437" t="s">
        <v>62</v>
      </c>
      <c r="B55" s="79">
        <v>1083</v>
      </c>
      <c r="C55" s="107" t="s">
        <v>183</v>
      </c>
      <c r="D55" s="107" t="s">
        <v>183</v>
      </c>
      <c r="E55" s="107">
        <v>0</v>
      </c>
      <c r="F55" s="107" t="s">
        <v>183</v>
      </c>
      <c r="G55" s="82"/>
      <c r="H55" s="83"/>
      <c r="I55" s="84"/>
    </row>
    <row r="56" spans="1:9" s="20" customFormat="1" ht="36" customHeight="1">
      <c r="A56" s="437" t="s">
        <v>46</v>
      </c>
      <c r="B56" s="79">
        <v>1084</v>
      </c>
      <c r="C56" s="107" t="s">
        <v>183</v>
      </c>
      <c r="D56" s="107" t="s">
        <v>183</v>
      </c>
      <c r="E56" s="107">
        <v>0</v>
      </c>
      <c r="F56" s="107" t="s">
        <v>183</v>
      </c>
      <c r="G56" s="110" t="e">
        <f>F56-E56</f>
        <v>#VALUE!</v>
      </c>
      <c r="H56" s="81"/>
      <c r="I56" s="84"/>
    </row>
    <row r="57" spans="1:9" s="20" customFormat="1" ht="36" customHeight="1">
      <c r="A57" s="437" t="s">
        <v>54</v>
      </c>
      <c r="B57" s="79">
        <v>1085</v>
      </c>
      <c r="C57" s="107" t="s">
        <v>183</v>
      </c>
      <c r="D57" s="107" t="s">
        <v>183</v>
      </c>
      <c r="E57" s="107">
        <v>0</v>
      </c>
      <c r="F57" s="107" t="s">
        <v>183</v>
      </c>
      <c r="G57" s="82"/>
      <c r="H57" s="83"/>
      <c r="I57" s="84"/>
    </row>
    <row r="58" spans="1:9" s="20" customFormat="1" ht="36" customHeight="1">
      <c r="A58" s="437" t="s">
        <v>140</v>
      </c>
      <c r="B58" s="79">
        <v>1086</v>
      </c>
      <c r="C58" s="107">
        <v>-963</v>
      </c>
      <c r="D58" s="107">
        <v>-2916</v>
      </c>
      <c r="E58" s="107">
        <v>-1000</v>
      </c>
      <c r="F58" s="107">
        <v>-2916</v>
      </c>
      <c r="G58" s="82">
        <f t="shared" si="4"/>
        <v>-1916</v>
      </c>
      <c r="H58" s="83">
        <f t="shared" si="7"/>
        <v>291.59999999999997</v>
      </c>
      <c r="I58" s="84"/>
    </row>
    <row r="59" spans="1:9" s="20" customFormat="1" ht="44.25" customHeight="1">
      <c r="A59" s="228" t="s">
        <v>4</v>
      </c>
      <c r="B59" s="224">
        <v>1100</v>
      </c>
      <c r="C59" s="108">
        <f>SUM(C18,C19,C40,C48,C52)</f>
        <v>-1160</v>
      </c>
      <c r="D59" s="108">
        <f>SUM(D18,D19,D40,D48,D52)</f>
        <v>-1413</v>
      </c>
      <c r="E59" s="108">
        <f>SUM(E18,E19,E40,E48,E52)</f>
        <v>-240</v>
      </c>
      <c r="F59" s="108">
        <f>SUM(F18,F19,F40,F48,F52)</f>
        <v>-1413</v>
      </c>
      <c r="G59" s="231">
        <f>F59-E59</f>
        <v>-1173</v>
      </c>
      <c r="H59" s="194">
        <f>(F59/E59)*100</f>
        <v>588.75</v>
      </c>
      <c r="I59" s="228"/>
    </row>
    <row r="60" spans="1:9" s="20" customFormat="1" ht="43.5" customHeight="1">
      <c r="A60" s="437" t="s">
        <v>556</v>
      </c>
      <c r="B60" s="79">
        <v>1110</v>
      </c>
      <c r="C60" s="107">
        <v>536</v>
      </c>
      <c r="D60" s="107">
        <v>1511</v>
      </c>
      <c r="E60" s="148">
        <v>175</v>
      </c>
      <c r="F60" s="107">
        <v>1511</v>
      </c>
      <c r="G60" s="82">
        <f>F60-E60</f>
        <v>1336</v>
      </c>
      <c r="H60" s="83">
        <f>(F60/E60)*100</f>
        <v>863.42857142857133</v>
      </c>
      <c r="I60" s="84"/>
    </row>
    <row r="61" spans="1:9" s="20" customFormat="1" ht="36" customHeight="1">
      <c r="A61" s="437" t="s">
        <v>504</v>
      </c>
      <c r="B61" s="79">
        <v>1120</v>
      </c>
      <c r="C61" s="107">
        <v>-25</v>
      </c>
      <c r="D61" s="107">
        <v>-8</v>
      </c>
      <c r="E61" s="126">
        <v>0</v>
      </c>
      <c r="F61" s="107">
        <v>-8</v>
      </c>
      <c r="G61" s="82">
        <f>F61-E61</f>
        <v>-8</v>
      </c>
      <c r="H61" s="223" t="e">
        <f>(F61/E61)*100</f>
        <v>#DIV/0!</v>
      </c>
      <c r="I61" s="84"/>
    </row>
    <row r="62" spans="1:9" s="20" customFormat="1" ht="35.25" customHeight="1">
      <c r="A62" s="228" t="s">
        <v>83</v>
      </c>
      <c r="B62" s="224">
        <v>1130</v>
      </c>
      <c r="C62" s="108">
        <v>0</v>
      </c>
      <c r="D62" s="108">
        <v>0</v>
      </c>
      <c r="E62" s="108">
        <v>0</v>
      </c>
      <c r="F62" s="108">
        <v>0</v>
      </c>
      <c r="G62" s="232"/>
      <c r="H62" s="194"/>
      <c r="I62" s="228"/>
    </row>
    <row r="63" spans="1:9" s="20" customFormat="1" ht="35.25" customHeight="1">
      <c r="A63" s="228" t="s">
        <v>606</v>
      </c>
      <c r="B63" s="224">
        <v>1140</v>
      </c>
      <c r="C63" s="108">
        <v>-335</v>
      </c>
      <c r="D63" s="108">
        <v>-253</v>
      </c>
      <c r="E63" s="108">
        <v>-215</v>
      </c>
      <c r="F63" s="108">
        <v>-253</v>
      </c>
      <c r="G63" s="231">
        <f>F63-E63</f>
        <v>-38</v>
      </c>
      <c r="H63" s="194">
        <f>(F63/E63)*100</f>
        <v>117.67441860465115</v>
      </c>
      <c r="I63" s="228"/>
    </row>
    <row r="64" spans="1:9" s="20" customFormat="1" ht="41.25" customHeight="1">
      <c r="A64" s="228" t="s">
        <v>202</v>
      </c>
      <c r="B64" s="224">
        <v>1150</v>
      </c>
      <c r="C64" s="108">
        <f>SUM(C65:C66)</f>
        <v>298</v>
      </c>
      <c r="D64" s="108">
        <f>SUM(D65:D66)</f>
        <v>343</v>
      </c>
      <c r="E64" s="108">
        <f>SUM(E65:E66)</f>
        <v>280</v>
      </c>
      <c r="F64" s="108">
        <f>SUM(F65:F66)</f>
        <v>343</v>
      </c>
      <c r="G64" s="231">
        <f>F64-E64</f>
        <v>63</v>
      </c>
      <c r="H64" s="194">
        <f>(F64/E64)*100</f>
        <v>122.50000000000001</v>
      </c>
      <c r="I64" s="228"/>
    </row>
    <row r="65" spans="1:9" s="20" customFormat="1" ht="36" customHeight="1">
      <c r="A65" s="437" t="s">
        <v>125</v>
      </c>
      <c r="B65" s="79">
        <v>1151</v>
      </c>
      <c r="C65" s="107"/>
      <c r="D65" s="107"/>
      <c r="E65" s="126">
        <v>0</v>
      </c>
      <c r="F65" s="107"/>
      <c r="G65" s="197">
        <f t="shared" ref="G65" si="12">F65-E65</f>
        <v>0</v>
      </c>
      <c r="H65" s="233"/>
      <c r="I65" s="84"/>
    </row>
    <row r="66" spans="1:9" s="20" customFormat="1" ht="49.5" customHeight="1">
      <c r="A66" s="437" t="s">
        <v>502</v>
      </c>
      <c r="B66" s="79">
        <v>1152</v>
      </c>
      <c r="C66" s="107">
        <v>298</v>
      </c>
      <c r="D66" s="107">
        <v>343</v>
      </c>
      <c r="E66" s="107">
        <v>280</v>
      </c>
      <c r="F66" s="107">
        <v>343</v>
      </c>
      <c r="G66" s="82">
        <f>F66-E66</f>
        <v>63</v>
      </c>
      <c r="H66" s="83">
        <f t="shared" si="7"/>
        <v>122.50000000000001</v>
      </c>
      <c r="I66" s="84"/>
    </row>
    <row r="67" spans="1:9" s="20" customFormat="1" ht="38.25" customHeight="1">
      <c r="A67" s="228" t="s">
        <v>203</v>
      </c>
      <c r="B67" s="224">
        <v>1160</v>
      </c>
      <c r="C67" s="108">
        <f>SUM(C68:C69)</f>
        <v>0</v>
      </c>
      <c r="D67" s="108">
        <f>SUM(D68:D69)</f>
        <v>-406</v>
      </c>
      <c r="E67" s="234">
        <f>SUM(E68:E69)</f>
        <v>0</v>
      </c>
      <c r="F67" s="108">
        <f>SUM(F68:F69)</f>
        <v>-406</v>
      </c>
      <c r="G67" s="130">
        <f>F67-E67</f>
        <v>-406</v>
      </c>
      <c r="H67" s="83"/>
      <c r="I67" s="228"/>
    </row>
    <row r="68" spans="1:9" s="20" customFormat="1" ht="37.5" customHeight="1">
      <c r="A68" s="437" t="s">
        <v>125</v>
      </c>
      <c r="B68" s="79">
        <v>1161</v>
      </c>
      <c r="C68" s="107" t="s">
        <v>183</v>
      </c>
      <c r="D68" s="107" t="s">
        <v>183</v>
      </c>
      <c r="E68" s="235">
        <v>0</v>
      </c>
      <c r="F68" s="107" t="s">
        <v>183</v>
      </c>
      <c r="G68" s="130"/>
      <c r="H68" s="223" t="e">
        <f t="shared" si="7"/>
        <v>#VALUE!</v>
      </c>
      <c r="I68" s="84"/>
    </row>
    <row r="69" spans="1:9" s="20" customFormat="1" ht="39" customHeight="1">
      <c r="A69" s="437" t="s">
        <v>503</v>
      </c>
      <c r="B69" s="79">
        <v>1162</v>
      </c>
      <c r="C69" s="107">
        <v>0</v>
      </c>
      <c r="D69" s="107">
        <v>-406</v>
      </c>
      <c r="E69" s="235">
        <v>0</v>
      </c>
      <c r="F69" s="107">
        <v>-406</v>
      </c>
      <c r="G69" s="82">
        <f t="shared" ref="G69:G71" si="13">F69-E69</f>
        <v>-406</v>
      </c>
      <c r="H69" s="81"/>
      <c r="I69" s="84"/>
    </row>
    <row r="70" spans="1:9" s="20" customFormat="1" ht="36" customHeight="1">
      <c r="A70" s="425" t="s">
        <v>74</v>
      </c>
      <c r="B70" s="219">
        <v>1170</v>
      </c>
      <c r="C70" s="95">
        <f>SUM(C59,C60,C61,C62,C63,C64,C67)</f>
        <v>-686</v>
      </c>
      <c r="D70" s="95">
        <f>SUM(D59,D60,D61,D62,D63,D64,D67)</f>
        <v>-226</v>
      </c>
      <c r="E70" s="95">
        <f>SUM(E59,E60,E61,E62,E63,E64,E67)</f>
        <v>0</v>
      </c>
      <c r="F70" s="95">
        <f>SUM(F59,F60,F61,F62,F63,F64,F67)</f>
        <v>-226</v>
      </c>
      <c r="G70" s="130">
        <f t="shared" si="13"/>
        <v>-226</v>
      </c>
      <c r="H70" s="220" t="e">
        <f>(F70/E70)*100</f>
        <v>#DIV/0!</v>
      </c>
      <c r="I70" s="84"/>
    </row>
    <row r="71" spans="1:9" s="20" customFormat="1" ht="39" customHeight="1">
      <c r="A71" s="437" t="s">
        <v>195</v>
      </c>
      <c r="B71" s="79">
        <v>1180</v>
      </c>
      <c r="C71" s="107">
        <v>0</v>
      </c>
      <c r="D71" s="107">
        <v>0</v>
      </c>
      <c r="E71" s="107">
        <v>0</v>
      </c>
      <c r="F71" s="107">
        <v>0</v>
      </c>
      <c r="G71" s="82">
        <f t="shared" si="13"/>
        <v>0</v>
      </c>
      <c r="H71" s="83" t="e">
        <f>(F71/E71)*100</f>
        <v>#DIV/0!</v>
      </c>
      <c r="I71" s="84"/>
    </row>
    <row r="72" spans="1:9" s="20" customFormat="1" ht="39" customHeight="1">
      <c r="A72" s="437" t="s">
        <v>196</v>
      </c>
      <c r="B72" s="79">
        <v>1181</v>
      </c>
      <c r="C72" s="80"/>
      <c r="D72" s="80"/>
      <c r="E72" s="126">
        <v>0</v>
      </c>
      <c r="F72" s="80"/>
      <c r="G72" s="82"/>
      <c r="H72" s="83"/>
      <c r="I72" s="84"/>
    </row>
    <row r="73" spans="1:9" s="20" customFormat="1" ht="39" customHeight="1">
      <c r="A73" s="437" t="s">
        <v>197</v>
      </c>
      <c r="B73" s="79">
        <v>1190</v>
      </c>
      <c r="C73" s="80"/>
      <c r="D73" s="80"/>
      <c r="E73" s="126">
        <v>0</v>
      </c>
      <c r="F73" s="80"/>
      <c r="G73" s="82"/>
      <c r="H73" s="83"/>
      <c r="I73" s="84"/>
    </row>
    <row r="74" spans="1:9" s="20" customFormat="1" ht="39" customHeight="1">
      <c r="A74" s="437" t="s">
        <v>198</v>
      </c>
      <c r="B74" s="79">
        <v>1191</v>
      </c>
      <c r="C74" s="107" t="s">
        <v>183</v>
      </c>
      <c r="D74" s="107" t="s">
        <v>183</v>
      </c>
      <c r="E74" s="107" t="s">
        <v>183</v>
      </c>
      <c r="F74" s="107" t="s">
        <v>183</v>
      </c>
      <c r="G74" s="82"/>
      <c r="H74" s="83"/>
      <c r="I74" s="84"/>
    </row>
    <row r="75" spans="1:9" s="20" customFormat="1" ht="38.25" customHeight="1">
      <c r="A75" s="228" t="s">
        <v>218</v>
      </c>
      <c r="B75" s="224">
        <v>1200</v>
      </c>
      <c r="C75" s="108">
        <f>SUM(C70,C71,C72,C73,C74)</f>
        <v>-686</v>
      </c>
      <c r="D75" s="108">
        <f>SUM(D70,D71,D72,D73,D74)</f>
        <v>-226</v>
      </c>
      <c r="E75" s="108">
        <f>SUM(E70,E71,E72,E73,E74)</f>
        <v>0</v>
      </c>
      <c r="F75" s="108">
        <f>SUM(F70,F71,F72,F73,F74)</f>
        <v>-226</v>
      </c>
      <c r="G75" s="231">
        <f>F75-E75</f>
        <v>-226</v>
      </c>
      <c r="H75" s="194" t="e">
        <f>(F75/E75)*100</f>
        <v>#DIV/0!</v>
      </c>
      <c r="I75" s="228"/>
    </row>
    <row r="76" spans="1:9" s="20" customFormat="1" ht="39" customHeight="1">
      <c r="A76" s="437" t="s">
        <v>24</v>
      </c>
      <c r="B76" s="79">
        <v>1201</v>
      </c>
      <c r="C76" s="80"/>
      <c r="D76" s="80"/>
      <c r="E76" s="80">
        <v>0</v>
      </c>
      <c r="F76" s="80"/>
      <c r="G76" s="236">
        <f t="shared" ref="G76" si="14">F76-E76</f>
        <v>0</v>
      </c>
      <c r="H76" s="195" t="e">
        <f t="shared" ref="H76" si="15">(F76/E76)*100</f>
        <v>#DIV/0!</v>
      </c>
      <c r="I76" s="84"/>
    </row>
    <row r="77" spans="1:9" s="20" customFormat="1" ht="39" customHeight="1">
      <c r="A77" s="437" t="s">
        <v>25</v>
      </c>
      <c r="B77" s="79">
        <v>1202</v>
      </c>
      <c r="C77" s="107">
        <v>-686</v>
      </c>
      <c r="D77" s="107">
        <v>-226</v>
      </c>
      <c r="E77" s="107" t="s">
        <v>183</v>
      </c>
      <c r="F77" s="107">
        <v>-226</v>
      </c>
      <c r="G77" s="82"/>
      <c r="H77" s="83"/>
      <c r="I77" s="84"/>
    </row>
    <row r="78" spans="1:9" s="20" customFormat="1" ht="38.25" customHeight="1">
      <c r="A78" s="228" t="s">
        <v>19</v>
      </c>
      <c r="B78" s="224">
        <v>1210</v>
      </c>
      <c r="C78" s="108">
        <f>SUM(C8,C48,C60,C62,C64,C72,C73)</f>
        <v>35862</v>
      </c>
      <c r="D78" s="108">
        <f>SUM(D8,D48,D60,D62,D64,D72,D73)</f>
        <v>44029</v>
      </c>
      <c r="E78" s="108">
        <f>SUM(E8,E48,E60,E62,E64,E72,E73)</f>
        <v>46148</v>
      </c>
      <c r="F78" s="108">
        <f>SUM(F8,F48,F60,F62,F64,F72,F73)</f>
        <v>44029</v>
      </c>
      <c r="G78" s="130">
        <f>F78-E78</f>
        <v>-2119</v>
      </c>
      <c r="H78" s="237">
        <f>(F78/E78)*100</f>
        <v>95.408251711883509</v>
      </c>
      <c r="I78" s="228"/>
    </row>
    <row r="79" spans="1:9" s="20" customFormat="1" ht="39.75" customHeight="1">
      <c r="A79" s="228" t="s">
        <v>86</v>
      </c>
      <c r="B79" s="224">
        <v>1220</v>
      </c>
      <c r="C79" s="108">
        <f>SUM(C9,C19,C40,C52,C61,C63,C67,C71,C74)</f>
        <v>-36548</v>
      </c>
      <c r="D79" s="108">
        <f>SUM(D9,D19,D40,D52,D61,D63,D67,D71,D74)</f>
        <v>-44255</v>
      </c>
      <c r="E79" s="108">
        <f>SUM(E9,E19,E40,E52,E61,E63,E67,E71,E74)</f>
        <v>-46148</v>
      </c>
      <c r="F79" s="108">
        <f>SUM(F9,F19,F40,F52,F61,F63,F67,F71,F74)</f>
        <v>-44255</v>
      </c>
      <c r="G79" s="130">
        <f>F79-E79</f>
        <v>1893</v>
      </c>
      <c r="H79" s="237">
        <f>(F79/E79)*100</f>
        <v>95.897980410852043</v>
      </c>
      <c r="I79" s="228"/>
    </row>
    <row r="80" spans="1:9" s="20" customFormat="1" ht="39" customHeight="1">
      <c r="A80" s="437" t="s">
        <v>141</v>
      </c>
      <c r="B80" s="79">
        <v>1230</v>
      </c>
      <c r="C80" s="80"/>
      <c r="D80" s="80"/>
      <c r="E80" s="80"/>
      <c r="F80" s="80"/>
      <c r="G80" s="110">
        <f>F80-E80</f>
        <v>0</v>
      </c>
      <c r="H80" s="223" t="e">
        <f t="shared" ref="H80:H88" si="16">(F80/E80)*100</f>
        <v>#DIV/0!</v>
      </c>
      <c r="I80" s="84"/>
    </row>
    <row r="81" spans="1:9" s="20" customFormat="1" ht="36.75" customHeight="1">
      <c r="A81" s="228" t="s">
        <v>103</v>
      </c>
      <c r="B81" s="228"/>
      <c r="C81" s="228"/>
      <c r="D81" s="228"/>
      <c r="E81" s="228"/>
      <c r="F81" s="228"/>
      <c r="G81" s="238"/>
      <c r="H81" s="238"/>
      <c r="I81" s="228"/>
    </row>
    <row r="82" spans="1:9" s="20" customFormat="1" ht="39" customHeight="1">
      <c r="A82" s="437" t="s">
        <v>150</v>
      </c>
      <c r="B82" s="79">
        <v>1300</v>
      </c>
      <c r="C82" s="80">
        <f>C59</f>
        <v>-1160</v>
      </c>
      <c r="D82" s="80">
        <f>D59</f>
        <v>-1413</v>
      </c>
      <c r="E82" s="80">
        <f>E59</f>
        <v>-240</v>
      </c>
      <c r="F82" s="80">
        <f>F59</f>
        <v>-1413</v>
      </c>
      <c r="G82" s="82">
        <f>F82-E82</f>
        <v>-1173</v>
      </c>
      <c r="H82" s="83">
        <f>(F82/E82)*100</f>
        <v>588.75</v>
      </c>
      <c r="I82" s="84"/>
    </row>
    <row r="83" spans="1:9" s="20" customFormat="1" ht="39" customHeight="1">
      <c r="A83" s="437" t="s">
        <v>268</v>
      </c>
      <c r="B83" s="79">
        <v>1301</v>
      </c>
      <c r="C83" s="80">
        <f>C93</f>
        <v>2663</v>
      </c>
      <c r="D83" s="80">
        <f>D93</f>
        <v>2590</v>
      </c>
      <c r="E83" s="80">
        <f>E93</f>
        <v>2600</v>
      </c>
      <c r="F83" s="80">
        <f>F93</f>
        <v>2590</v>
      </c>
      <c r="G83" s="82">
        <f>F83-E83</f>
        <v>-10</v>
      </c>
      <c r="H83" s="83">
        <f>(F83/E83)*100</f>
        <v>99.615384615384613</v>
      </c>
      <c r="I83" s="84"/>
    </row>
    <row r="84" spans="1:9" s="20" customFormat="1" ht="39" customHeight="1">
      <c r="A84" s="437" t="s">
        <v>269</v>
      </c>
      <c r="B84" s="79">
        <v>1302</v>
      </c>
      <c r="C84" s="80">
        <f>C49</f>
        <v>0</v>
      </c>
      <c r="D84" s="80">
        <f>D49</f>
        <v>0</v>
      </c>
      <c r="E84" s="80">
        <f>E49</f>
        <v>0</v>
      </c>
      <c r="F84" s="80">
        <f>F49</f>
        <v>0</v>
      </c>
      <c r="G84" s="82"/>
      <c r="H84" s="83"/>
      <c r="I84" s="84"/>
    </row>
    <row r="85" spans="1:9" s="20" customFormat="1" ht="39" customHeight="1">
      <c r="A85" s="437" t="s">
        <v>270</v>
      </c>
      <c r="B85" s="79">
        <v>1303</v>
      </c>
      <c r="C85" s="80">
        <f>C53</f>
        <v>0</v>
      </c>
      <c r="D85" s="80">
        <f>D53</f>
        <v>0</v>
      </c>
      <c r="E85" s="80">
        <f>E53</f>
        <v>0</v>
      </c>
      <c r="F85" s="80">
        <f>F53</f>
        <v>0</v>
      </c>
      <c r="G85" s="82"/>
      <c r="H85" s="83"/>
      <c r="I85" s="84"/>
    </row>
    <row r="86" spans="1:9" s="20" customFormat="1" ht="39" customHeight="1">
      <c r="A86" s="437" t="s">
        <v>271</v>
      </c>
      <c r="B86" s="79">
        <v>1304</v>
      </c>
      <c r="C86" s="80">
        <f>C50</f>
        <v>0</v>
      </c>
      <c r="D86" s="80">
        <f>D50</f>
        <v>0</v>
      </c>
      <c r="E86" s="80">
        <f>E50</f>
        <v>0</v>
      </c>
      <c r="F86" s="80">
        <f>F50</f>
        <v>0</v>
      </c>
      <c r="G86" s="82"/>
      <c r="H86" s="83"/>
      <c r="I86" s="84"/>
    </row>
    <row r="87" spans="1:9" s="20" customFormat="1" ht="39" customHeight="1">
      <c r="A87" s="437" t="s">
        <v>272</v>
      </c>
      <c r="B87" s="79">
        <v>1305</v>
      </c>
      <c r="C87" s="80">
        <f>C54</f>
        <v>0</v>
      </c>
      <c r="D87" s="80">
        <f>D54</f>
        <v>0</v>
      </c>
      <c r="E87" s="80">
        <f>E54</f>
        <v>0</v>
      </c>
      <c r="F87" s="80">
        <f>F54</f>
        <v>0</v>
      </c>
      <c r="G87" s="80">
        <f t="shared" ref="G87" si="17">F87-E87</f>
        <v>0</v>
      </c>
      <c r="H87" s="223" t="e">
        <f t="shared" si="16"/>
        <v>#DIV/0!</v>
      </c>
      <c r="I87" s="84"/>
    </row>
    <row r="88" spans="1:9" s="20" customFormat="1" ht="27.75" customHeight="1">
      <c r="A88" s="228" t="s">
        <v>97</v>
      </c>
      <c r="B88" s="224">
        <v>1310</v>
      </c>
      <c r="C88" s="108">
        <f>C82+C83-C84-C85-C86-C87</f>
        <v>1503</v>
      </c>
      <c r="D88" s="108">
        <f>D82+D83-D84-D85-D86-D87</f>
        <v>1177</v>
      </c>
      <c r="E88" s="108">
        <f>E82+E83-E84-E85-E86-E87</f>
        <v>2360</v>
      </c>
      <c r="F88" s="108">
        <f>F82+F83-F84-F85-F86-F87</f>
        <v>1177</v>
      </c>
      <c r="G88" s="231">
        <f>F88-E88</f>
        <v>-1183</v>
      </c>
      <c r="H88" s="194">
        <f t="shared" si="16"/>
        <v>49.872881355932201</v>
      </c>
      <c r="I88" s="228"/>
    </row>
    <row r="89" spans="1:9" s="20" customFormat="1" ht="30" customHeight="1">
      <c r="A89" s="437" t="s">
        <v>131</v>
      </c>
      <c r="B89" s="79"/>
      <c r="C89" s="80"/>
      <c r="D89" s="80"/>
      <c r="E89" s="80"/>
      <c r="F89" s="80"/>
      <c r="G89" s="80"/>
      <c r="H89" s="81"/>
      <c r="I89" s="84"/>
    </row>
    <row r="90" spans="1:9" s="20" customFormat="1" ht="30" customHeight="1">
      <c r="A90" s="437" t="s">
        <v>440</v>
      </c>
      <c r="B90" s="79">
        <v>1400</v>
      </c>
      <c r="C90" s="80">
        <v>8157</v>
      </c>
      <c r="D90" s="80">
        <v>11408</v>
      </c>
      <c r="E90" s="80">
        <v>11840</v>
      </c>
      <c r="F90" s="80">
        <v>11408</v>
      </c>
      <c r="G90" s="82">
        <f>F90-E90</f>
        <v>-432</v>
      </c>
      <c r="H90" s="83">
        <f>(F90/E90)*100</f>
        <v>96.351351351351354</v>
      </c>
      <c r="I90" s="84"/>
    </row>
    <row r="91" spans="1:9" s="20" customFormat="1" ht="28.5" customHeight="1">
      <c r="A91" s="437" t="s">
        <v>5</v>
      </c>
      <c r="B91" s="79">
        <v>1410</v>
      </c>
      <c r="C91" s="80">
        <v>18738</v>
      </c>
      <c r="D91" s="80">
        <v>21701</v>
      </c>
      <c r="E91" s="80">
        <v>24465</v>
      </c>
      <c r="F91" s="80">
        <v>21701</v>
      </c>
      <c r="G91" s="82">
        <f t="shared" ref="G91:G95" si="18">F91-E91</f>
        <v>-2764</v>
      </c>
      <c r="H91" s="83">
        <f t="shared" ref="H91:H95" si="19">(F91/E91)*100</f>
        <v>88.702227672184748</v>
      </c>
      <c r="I91" s="84"/>
    </row>
    <row r="92" spans="1:9" s="20" customFormat="1" ht="28.5" customHeight="1">
      <c r="A92" s="437" t="s">
        <v>6</v>
      </c>
      <c r="B92" s="79">
        <v>1420</v>
      </c>
      <c r="C92" s="80">
        <v>3876</v>
      </c>
      <c r="D92" s="80">
        <v>4440</v>
      </c>
      <c r="E92" s="80">
        <v>5190</v>
      </c>
      <c r="F92" s="80">
        <v>4440</v>
      </c>
      <c r="G92" s="82">
        <f t="shared" si="18"/>
        <v>-750</v>
      </c>
      <c r="H92" s="83">
        <f t="shared" si="19"/>
        <v>85.549132947976886</v>
      </c>
      <c r="I92" s="84"/>
    </row>
    <row r="93" spans="1:9" s="20" customFormat="1" ht="27" customHeight="1">
      <c r="A93" s="437" t="s">
        <v>7</v>
      </c>
      <c r="B93" s="79">
        <v>1430</v>
      </c>
      <c r="C93" s="80">
        <v>2663</v>
      </c>
      <c r="D93" s="80">
        <v>2590</v>
      </c>
      <c r="E93" s="80">
        <v>2600</v>
      </c>
      <c r="F93" s="80">
        <v>2590</v>
      </c>
      <c r="G93" s="82">
        <f t="shared" si="18"/>
        <v>-10</v>
      </c>
      <c r="H93" s="83">
        <f t="shared" si="19"/>
        <v>99.615384615384613</v>
      </c>
      <c r="I93" s="84"/>
    </row>
    <row r="94" spans="1:9" s="20" customFormat="1" ht="25.5" customHeight="1">
      <c r="A94" s="437" t="s">
        <v>27</v>
      </c>
      <c r="B94" s="79">
        <v>1440</v>
      </c>
      <c r="C94" s="80">
        <v>2754</v>
      </c>
      <c r="D94" s="80">
        <v>3449</v>
      </c>
      <c r="E94" s="80">
        <v>1838</v>
      </c>
      <c r="F94" s="80">
        <v>3449</v>
      </c>
      <c r="G94" s="82">
        <f t="shared" si="18"/>
        <v>1611</v>
      </c>
      <c r="H94" s="83">
        <f t="shared" si="19"/>
        <v>187.64961915125136</v>
      </c>
      <c r="I94" s="84"/>
    </row>
    <row r="95" spans="1:9" s="20" customFormat="1" ht="27.75" customHeight="1">
      <c r="A95" s="228" t="s">
        <v>50</v>
      </c>
      <c r="B95" s="438">
        <v>1450</v>
      </c>
      <c r="C95" s="95">
        <f>SUM(C90,C91:C94)</f>
        <v>36188</v>
      </c>
      <c r="D95" s="95">
        <f>SUM(D90,D91:D94)</f>
        <v>43588</v>
      </c>
      <c r="E95" s="95">
        <f>SUM(E90,E91:E94)</f>
        <v>45933</v>
      </c>
      <c r="F95" s="95">
        <f>SUM(F90,F91:F94)</f>
        <v>43588</v>
      </c>
      <c r="G95" s="85">
        <f t="shared" si="18"/>
        <v>-2345</v>
      </c>
      <c r="H95" s="220">
        <f t="shared" si="19"/>
        <v>94.894737987938953</v>
      </c>
      <c r="I95" s="228"/>
    </row>
    <row r="96" spans="1:9" s="20" customFormat="1" ht="20.25">
      <c r="A96" s="239"/>
      <c r="B96" s="240"/>
      <c r="C96" s="240"/>
      <c r="D96" s="240"/>
      <c r="E96" s="240"/>
      <c r="F96" s="240"/>
      <c r="G96" s="240"/>
      <c r="H96" s="240"/>
      <c r="I96" s="240"/>
    </row>
    <row r="97" spans="1:9" s="66" customFormat="1" ht="60.75" customHeight="1">
      <c r="A97" s="241" t="s">
        <v>465</v>
      </c>
      <c r="B97" s="242"/>
      <c r="C97" s="482" t="s">
        <v>435</v>
      </c>
      <c r="D97" s="482"/>
      <c r="E97" s="243"/>
      <c r="F97" s="483" t="s">
        <v>467</v>
      </c>
      <c r="G97" s="483"/>
      <c r="H97" s="483"/>
      <c r="I97" s="244"/>
    </row>
    <row r="98" spans="1:9" s="67" customFormat="1">
      <c r="A98" s="423" t="s">
        <v>358</v>
      </c>
      <c r="B98" s="217"/>
      <c r="C98" s="460" t="s">
        <v>66</v>
      </c>
      <c r="D98" s="460"/>
      <c r="E98" s="217"/>
      <c r="F98" s="456" t="s">
        <v>170</v>
      </c>
      <c r="G98" s="456"/>
      <c r="H98" s="456"/>
    </row>
    <row r="99" spans="1:9">
      <c r="A99" s="3"/>
    </row>
    <row r="100" spans="1:9">
      <c r="A100" s="3"/>
    </row>
    <row r="101" spans="1:9">
      <c r="A101" s="3"/>
    </row>
    <row r="102" spans="1:9">
      <c r="A102" s="3"/>
    </row>
    <row r="103" spans="1:9">
      <c r="A103" s="3"/>
    </row>
    <row r="104" spans="1:9">
      <c r="A104" s="3"/>
    </row>
    <row r="105" spans="1:9">
      <c r="A105" s="3"/>
    </row>
    <row r="106" spans="1:9">
      <c r="A106" s="3"/>
    </row>
    <row r="107" spans="1:9">
      <c r="A107" s="3"/>
    </row>
    <row r="108" spans="1:9">
      <c r="A108" s="3"/>
    </row>
    <row r="109" spans="1:9">
      <c r="A109" s="3"/>
    </row>
    <row r="110" spans="1:9">
      <c r="A110" s="3"/>
    </row>
    <row r="111" spans="1:9">
      <c r="A111" s="3"/>
    </row>
    <row r="112" spans="1:9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</sheetData>
  <mergeCells count="10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H88 H58 G58 G87 H87 H28:H29 G32 G41:G44 H48 G65 H66 H80 H68 H32 H61 G56 G38:H38 G29 G23 G20:H20 G37:H37 G54:H54 H75:H76 H70:H71 G33:H33 G30:H3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87"/>
  <sheetViews>
    <sheetView view="pageBreakPreview" topLeftCell="A50" zoomScaleSheetLayoutView="100" workbookViewId="0">
      <selection activeCell="J10" sqref="J10"/>
    </sheetView>
  </sheetViews>
  <sheetFormatPr defaultColWidth="9.140625" defaultRowHeight="18.75"/>
  <cols>
    <col min="1" max="1" width="58" style="1" customWidth="1"/>
    <col min="2" max="2" width="12.85546875" style="39" customWidth="1"/>
    <col min="3" max="3" width="15.7109375" style="39" customWidth="1"/>
    <col min="4" max="4" width="18" style="39" customWidth="1"/>
    <col min="5" max="5" width="16.7109375" style="39" customWidth="1"/>
    <col min="6" max="7" width="16.28515625" style="39" customWidth="1"/>
    <col min="8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2" spans="1:7">
      <c r="A2" s="486" t="s">
        <v>416</v>
      </c>
      <c r="B2" s="486"/>
      <c r="C2" s="486"/>
      <c r="D2" s="486"/>
      <c r="E2" s="486"/>
      <c r="F2" s="486"/>
      <c r="G2" s="486"/>
    </row>
    <row r="3" spans="1:7">
      <c r="A3" s="426"/>
      <c r="B3" s="6"/>
      <c r="C3" s="6"/>
      <c r="D3" s="426"/>
      <c r="E3" s="426"/>
      <c r="F3" s="426"/>
      <c r="G3" s="6" t="s">
        <v>366</v>
      </c>
    </row>
    <row r="4" spans="1:7" ht="59.25" customHeight="1">
      <c r="A4" s="451" t="s">
        <v>151</v>
      </c>
      <c r="B4" s="8" t="s">
        <v>18</v>
      </c>
      <c r="C4" s="8" t="s">
        <v>587</v>
      </c>
      <c r="D4" s="8" t="s">
        <v>588</v>
      </c>
      <c r="E4" s="8" t="s">
        <v>589</v>
      </c>
      <c r="F4" s="8" t="s">
        <v>436</v>
      </c>
      <c r="G4" s="245" t="s">
        <v>397</v>
      </c>
    </row>
    <row r="5" spans="1:7" ht="18" customHeight="1">
      <c r="A5" s="42">
        <v>1</v>
      </c>
      <c r="B5" s="433">
        <v>2</v>
      </c>
      <c r="C5" s="433">
        <v>3</v>
      </c>
      <c r="D5" s="433">
        <v>4</v>
      </c>
      <c r="E5" s="433">
        <v>5</v>
      </c>
      <c r="F5" s="433">
        <v>6</v>
      </c>
      <c r="G5" s="433">
        <v>7</v>
      </c>
    </row>
    <row r="6" spans="1:7" ht="52.5" customHeight="1">
      <c r="A6" s="246" t="s">
        <v>393</v>
      </c>
      <c r="B6" s="247">
        <v>1018</v>
      </c>
      <c r="C6" s="128">
        <f>SUM(C7:C25)</f>
        <v>-1574</v>
      </c>
      <c r="D6" s="128">
        <f>SUM(D7:D25)</f>
        <v>-1400</v>
      </c>
      <c r="E6" s="128">
        <f>SUM(E7:E25)</f>
        <v>-1831</v>
      </c>
      <c r="F6" s="128">
        <f>E6-D6</f>
        <v>-431</v>
      </c>
      <c r="G6" s="248">
        <f>(E6/D6)*100</f>
        <v>130.78571428571428</v>
      </c>
    </row>
    <row r="7" spans="1:7" ht="22.5" customHeight="1">
      <c r="A7" s="77" t="s">
        <v>629</v>
      </c>
      <c r="B7" s="247"/>
      <c r="C7" s="111">
        <v>-2</v>
      </c>
      <c r="D7" s="111">
        <v>-1</v>
      </c>
      <c r="E7" s="111">
        <v>-12</v>
      </c>
      <c r="F7" s="111">
        <f t="shared" ref="F7:F25" si="0">E7-D7</f>
        <v>-11</v>
      </c>
      <c r="G7" s="115">
        <f t="shared" ref="G7:G25" si="1">(E7/D7)*100</f>
        <v>1200</v>
      </c>
    </row>
    <row r="8" spans="1:7" ht="22.5" customHeight="1">
      <c r="A8" s="77" t="s">
        <v>468</v>
      </c>
      <c r="B8" s="247"/>
      <c r="C8" s="111">
        <v>-42</v>
      </c>
      <c r="D8" s="111">
        <v>-52</v>
      </c>
      <c r="E8" s="111">
        <v>-45</v>
      </c>
      <c r="F8" s="111">
        <f t="shared" si="0"/>
        <v>7</v>
      </c>
      <c r="G8" s="115">
        <f t="shared" si="1"/>
        <v>86.538461538461547</v>
      </c>
    </row>
    <row r="9" spans="1:7" ht="22.5" customHeight="1">
      <c r="A9" s="77" t="s">
        <v>469</v>
      </c>
      <c r="B9" s="247"/>
      <c r="C9" s="111">
        <v>-6</v>
      </c>
      <c r="D9" s="111">
        <v>0</v>
      </c>
      <c r="E9" s="111">
        <v>-25</v>
      </c>
      <c r="F9" s="111">
        <f t="shared" si="0"/>
        <v>-25</v>
      </c>
      <c r="G9" s="115" t="e">
        <f t="shared" si="1"/>
        <v>#DIV/0!</v>
      </c>
    </row>
    <row r="10" spans="1:7" ht="32.25" customHeight="1">
      <c r="A10" s="77" t="s">
        <v>470</v>
      </c>
      <c r="B10" s="247"/>
      <c r="C10" s="111">
        <v>-2</v>
      </c>
      <c r="D10" s="111">
        <v>-4</v>
      </c>
      <c r="E10" s="111">
        <v>-2</v>
      </c>
      <c r="F10" s="111">
        <f t="shared" si="0"/>
        <v>2</v>
      </c>
      <c r="G10" s="115">
        <f t="shared" si="1"/>
        <v>50</v>
      </c>
    </row>
    <row r="11" spans="1:7" ht="22.5" customHeight="1">
      <c r="A11" s="77" t="s">
        <v>471</v>
      </c>
      <c r="B11" s="247"/>
      <c r="C11" s="111">
        <v>-2</v>
      </c>
      <c r="D11" s="111">
        <v>0</v>
      </c>
      <c r="E11" s="111">
        <v>0</v>
      </c>
      <c r="F11" s="111">
        <f t="shared" si="0"/>
        <v>0</v>
      </c>
      <c r="G11" s="249" t="e">
        <f t="shared" si="1"/>
        <v>#DIV/0!</v>
      </c>
    </row>
    <row r="12" spans="1:7" ht="22.5" customHeight="1">
      <c r="A12" s="77" t="s">
        <v>472</v>
      </c>
      <c r="B12" s="247"/>
      <c r="C12" s="111">
        <v>-766</v>
      </c>
      <c r="D12" s="111">
        <v>-700</v>
      </c>
      <c r="E12" s="111">
        <v>-626</v>
      </c>
      <c r="F12" s="111">
        <f t="shared" si="0"/>
        <v>74</v>
      </c>
      <c r="G12" s="115">
        <f t="shared" si="1"/>
        <v>89.428571428571431</v>
      </c>
    </row>
    <row r="13" spans="1:7" ht="22.5" customHeight="1">
      <c r="A13" s="77" t="s">
        <v>473</v>
      </c>
      <c r="B13" s="247"/>
      <c r="C13" s="111">
        <v>-48</v>
      </c>
      <c r="D13" s="111">
        <v>-50</v>
      </c>
      <c r="E13" s="111">
        <v>-60</v>
      </c>
      <c r="F13" s="111">
        <f t="shared" si="0"/>
        <v>-10</v>
      </c>
      <c r="G13" s="115">
        <f t="shared" si="1"/>
        <v>120</v>
      </c>
    </row>
    <row r="14" spans="1:7" ht="22.5" customHeight="1">
      <c r="A14" s="77" t="s">
        <v>475</v>
      </c>
      <c r="B14" s="247"/>
      <c r="C14" s="111">
        <v>-18</v>
      </c>
      <c r="D14" s="111">
        <v>-24</v>
      </c>
      <c r="E14" s="111">
        <v>-20</v>
      </c>
      <c r="F14" s="111">
        <f t="shared" si="0"/>
        <v>4</v>
      </c>
      <c r="G14" s="115">
        <f t="shared" si="1"/>
        <v>83.333333333333343</v>
      </c>
    </row>
    <row r="15" spans="1:7" ht="22.5" customHeight="1">
      <c r="A15" s="77" t="s">
        <v>476</v>
      </c>
      <c r="B15" s="247"/>
      <c r="C15" s="111">
        <v>-3</v>
      </c>
      <c r="D15" s="111">
        <v>0</v>
      </c>
      <c r="E15" s="111">
        <v>0</v>
      </c>
      <c r="F15" s="111">
        <f t="shared" si="0"/>
        <v>0</v>
      </c>
      <c r="G15" s="249" t="e">
        <f t="shared" si="1"/>
        <v>#DIV/0!</v>
      </c>
    </row>
    <row r="16" spans="1:7" ht="22.5" customHeight="1">
      <c r="A16" s="77" t="s">
        <v>477</v>
      </c>
      <c r="B16" s="247"/>
      <c r="C16" s="111">
        <v>-399</v>
      </c>
      <c r="D16" s="111">
        <v>-360</v>
      </c>
      <c r="E16" s="111">
        <v>-556</v>
      </c>
      <c r="F16" s="111">
        <f t="shared" si="0"/>
        <v>-196</v>
      </c>
      <c r="G16" s="115">
        <f t="shared" si="1"/>
        <v>154.44444444444446</v>
      </c>
    </row>
    <row r="17" spans="1:12" ht="22.5" customHeight="1">
      <c r="A17" s="77" t="s">
        <v>478</v>
      </c>
      <c r="B17" s="247"/>
      <c r="C17" s="111">
        <v>-24</v>
      </c>
      <c r="D17" s="111">
        <v>-24</v>
      </c>
      <c r="E17" s="111">
        <v>-29</v>
      </c>
      <c r="F17" s="111">
        <f t="shared" si="0"/>
        <v>-5</v>
      </c>
      <c r="G17" s="251">
        <f t="shared" si="1"/>
        <v>120.83333333333333</v>
      </c>
    </row>
    <row r="18" spans="1:12" ht="22.5" customHeight="1">
      <c r="A18" s="77" t="s">
        <v>479</v>
      </c>
      <c r="B18" s="247"/>
      <c r="C18" s="111">
        <v>-17</v>
      </c>
      <c r="D18" s="111">
        <v>-18</v>
      </c>
      <c r="E18" s="111">
        <v>-23</v>
      </c>
      <c r="F18" s="111">
        <f t="shared" si="0"/>
        <v>-5</v>
      </c>
      <c r="G18" s="251">
        <f t="shared" si="1"/>
        <v>127.77777777777777</v>
      </c>
    </row>
    <row r="19" spans="1:12" ht="22.5" customHeight="1">
      <c r="A19" s="77" t="s">
        <v>480</v>
      </c>
      <c r="B19" s="247"/>
      <c r="C19" s="111">
        <v>-10</v>
      </c>
      <c r="D19" s="111">
        <v>0</v>
      </c>
      <c r="E19" s="111">
        <v>0</v>
      </c>
      <c r="F19" s="111">
        <f t="shared" si="0"/>
        <v>0</v>
      </c>
      <c r="G19" s="249" t="e">
        <f t="shared" si="1"/>
        <v>#DIV/0!</v>
      </c>
    </row>
    <row r="20" spans="1:12" ht="22.5" customHeight="1">
      <c r="A20" s="77" t="s">
        <v>481</v>
      </c>
      <c r="B20" s="247"/>
      <c r="C20" s="111">
        <v>-25</v>
      </c>
      <c r="D20" s="111">
        <v>-50</v>
      </c>
      <c r="E20" s="111">
        <v>-18</v>
      </c>
      <c r="F20" s="111">
        <f t="shared" si="0"/>
        <v>32</v>
      </c>
      <c r="G20" s="115">
        <f t="shared" si="1"/>
        <v>36</v>
      </c>
    </row>
    <row r="21" spans="1:12" ht="22.5" customHeight="1">
      <c r="A21" s="77" t="s">
        <v>482</v>
      </c>
      <c r="B21" s="247"/>
      <c r="C21" s="111">
        <v>-9</v>
      </c>
      <c r="D21" s="111">
        <v>-8</v>
      </c>
      <c r="E21" s="111">
        <v>0</v>
      </c>
      <c r="F21" s="111">
        <f t="shared" si="0"/>
        <v>8</v>
      </c>
      <c r="G21" s="115">
        <f t="shared" si="1"/>
        <v>0</v>
      </c>
    </row>
    <row r="22" spans="1:12" ht="22.5" customHeight="1">
      <c r="A22" s="77" t="s">
        <v>483</v>
      </c>
      <c r="B22" s="247"/>
      <c r="C22" s="111">
        <v>-26</v>
      </c>
      <c r="D22" s="111">
        <v>-20</v>
      </c>
      <c r="E22" s="111">
        <v>-27</v>
      </c>
      <c r="F22" s="111">
        <f t="shared" si="0"/>
        <v>-7</v>
      </c>
      <c r="G22" s="251">
        <f t="shared" si="1"/>
        <v>135</v>
      </c>
    </row>
    <row r="23" spans="1:12" ht="22.5" customHeight="1">
      <c r="A23" s="77" t="s">
        <v>630</v>
      </c>
      <c r="B23" s="247"/>
      <c r="C23" s="111">
        <v>0</v>
      </c>
      <c r="D23" s="111">
        <v>0</v>
      </c>
      <c r="E23" s="111">
        <v>-166</v>
      </c>
      <c r="F23" s="111">
        <f t="shared" ref="F23" si="2">E23-D23</f>
        <v>-166</v>
      </c>
      <c r="G23" s="115" t="e">
        <f t="shared" ref="G23" si="3">(E23/D23)*100</f>
        <v>#DIV/0!</v>
      </c>
    </row>
    <row r="24" spans="1:12" ht="22.5" customHeight="1">
      <c r="A24" s="77" t="s">
        <v>484</v>
      </c>
      <c r="B24" s="247"/>
      <c r="C24" s="111">
        <v>-166</v>
      </c>
      <c r="D24" s="111">
        <v>-74</v>
      </c>
      <c r="E24" s="111">
        <v>-206</v>
      </c>
      <c r="F24" s="111">
        <f t="shared" si="0"/>
        <v>-132</v>
      </c>
      <c r="G24" s="115">
        <f t="shared" si="1"/>
        <v>278.37837837837839</v>
      </c>
    </row>
    <row r="25" spans="1:12" ht="22.5" customHeight="1">
      <c r="A25" s="77" t="s">
        <v>485</v>
      </c>
      <c r="B25" s="88"/>
      <c r="C25" s="111">
        <v>-9</v>
      </c>
      <c r="D25" s="111">
        <v>-15</v>
      </c>
      <c r="E25" s="111">
        <v>-16</v>
      </c>
      <c r="F25" s="111">
        <f t="shared" si="0"/>
        <v>-1</v>
      </c>
      <c r="G25" s="115">
        <f t="shared" si="1"/>
        <v>106.66666666666667</v>
      </c>
    </row>
    <row r="26" spans="1:12" s="20" customFormat="1" ht="24.75" customHeight="1">
      <c r="A26" s="246" t="s">
        <v>394</v>
      </c>
      <c r="B26" s="250">
        <v>1049</v>
      </c>
      <c r="C26" s="128">
        <f>SUM(C27:C35)</f>
        <v>-474</v>
      </c>
      <c r="D26" s="128">
        <f>SUM(D27:D35)</f>
        <v>-495</v>
      </c>
      <c r="E26" s="128">
        <f>SUM(E27:E35)</f>
        <v>-703</v>
      </c>
      <c r="F26" s="128">
        <f>E26-D26</f>
        <v>-208</v>
      </c>
      <c r="G26" s="248">
        <f>(E26/D26)*100</f>
        <v>142.02020202020202</v>
      </c>
      <c r="L26" s="61"/>
    </row>
    <row r="27" spans="1:12" s="20" customFormat="1" ht="30.75" customHeight="1">
      <c r="A27" s="77" t="s">
        <v>627</v>
      </c>
      <c r="B27" s="250"/>
      <c r="C27" s="111">
        <v>-85</v>
      </c>
      <c r="D27" s="111">
        <v>-159</v>
      </c>
      <c r="E27" s="111">
        <v>-130</v>
      </c>
      <c r="F27" s="111">
        <f t="shared" ref="F27:F35" si="4">E27-D27</f>
        <v>29</v>
      </c>
      <c r="G27" s="115">
        <f t="shared" ref="G27:G35" si="5">(E27/D27)*100</f>
        <v>81.761006289308185</v>
      </c>
      <c r="L27" s="61"/>
    </row>
    <row r="28" spans="1:12" s="20" customFormat="1" ht="24" customHeight="1">
      <c r="A28" s="77" t="s">
        <v>626</v>
      </c>
      <c r="B28" s="250"/>
      <c r="C28" s="111">
        <v>-199</v>
      </c>
      <c r="D28" s="111">
        <v>-160</v>
      </c>
      <c r="E28" s="111">
        <v>-370</v>
      </c>
      <c r="F28" s="111">
        <f t="shared" si="4"/>
        <v>-210</v>
      </c>
      <c r="G28" s="115">
        <f t="shared" si="5"/>
        <v>231.25</v>
      </c>
      <c r="L28" s="61"/>
    </row>
    <row r="29" spans="1:12" s="20" customFormat="1" ht="24" customHeight="1">
      <c r="A29" s="77" t="s">
        <v>486</v>
      </c>
      <c r="B29" s="250"/>
      <c r="C29" s="111">
        <v>-116</v>
      </c>
      <c r="D29" s="111">
        <v>-95</v>
      </c>
      <c r="E29" s="111">
        <v>-122</v>
      </c>
      <c r="F29" s="111">
        <f t="shared" si="4"/>
        <v>-27</v>
      </c>
      <c r="G29" s="115">
        <f>(E29/D29)*100</f>
        <v>128.42105263157896</v>
      </c>
      <c r="L29" s="61"/>
    </row>
    <row r="30" spans="1:12" s="20" customFormat="1" ht="23.25" customHeight="1">
      <c r="A30" s="77" t="s">
        <v>487</v>
      </c>
      <c r="B30" s="250"/>
      <c r="C30" s="111">
        <v>-15</v>
      </c>
      <c r="D30" s="111">
        <v>-20</v>
      </c>
      <c r="E30" s="111">
        <v>-7</v>
      </c>
      <c r="F30" s="111">
        <f t="shared" si="4"/>
        <v>13</v>
      </c>
      <c r="G30" s="115">
        <f t="shared" si="5"/>
        <v>35</v>
      </c>
      <c r="L30" s="61"/>
    </row>
    <row r="31" spans="1:12" s="20" customFormat="1" ht="31.5" customHeight="1">
      <c r="A31" s="77" t="s">
        <v>488</v>
      </c>
      <c r="B31" s="250"/>
      <c r="C31" s="111">
        <v>0</v>
      </c>
      <c r="D31" s="111">
        <v>-1</v>
      </c>
      <c r="E31" s="111">
        <v>0</v>
      </c>
      <c r="F31" s="111">
        <f t="shared" si="4"/>
        <v>1</v>
      </c>
      <c r="G31" s="115">
        <f t="shared" si="5"/>
        <v>0</v>
      </c>
      <c r="L31" s="61"/>
    </row>
    <row r="32" spans="1:12" s="20" customFormat="1" ht="24.75" customHeight="1">
      <c r="A32" s="77" t="s">
        <v>628</v>
      </c>
      <c r="B32" s="250"/>
      <c r="C32" s="111">
        <v>0</v>
      </c>
      <c r="D32" s="111">
        <v>0</v>
      </c>
      <c r="E32" s="111">
        <v>-2</v>
      </c>
      <c r="F32" s="111">
        <f t="shared" si="4"/>
        <v>-2</v>
      </c>
      <c r="G32" s="249" t="e">
        <f t="shared" si="5"/>
        <v>#DIV/0!</v>
      </c>
      <c r="L32" s="61"/>
    </row>
    <row r="33" spans="1:12" s="20" customFormat="1" ht="23.25" customHeight="1">
      <c r="A33" s="77" t="s">
        <v>474</v>
      </c>
      <c r="B33" s="250"/>
      <c r="C33" s="111">
        <v>-54</v>
      </c>
      <c r="D33" s="111">
        <v>-52</v>
      </c>
      <c r="E33" s="111">
        <v>-57</v>
      </c>
      <c r="F33" s="111">
        <f t="shared" si="4"/>
        <v>-5</v>
      </c>
      <c r="G33" s="251">
        <f t="shared" si="5"/>
        <v>109.61538461538463</v>
      </c>
      <c r="L33" s="61"/>
    </row>
    <row r="34" spans="1:12" s="20" customFormat="1" ht="33" customHeight="1">
      <c r="A34" s="77" t="s">
        <v>489</v>
      </c>
      <c r="B34" s="250"/>
      <c r="C34" s="111">
        <v>0</v>
      </c>
      <c r="D34" s="111">
        <v>0</v>
      </c>
      <c r="E34" s="111">
        <v>-5</v>
      </c>
      <c r="F34" s="111">
        <f t="shared" si="4"/>
        <v>-5</v>
      </c>
      <c r="G34" s="249" t="e">
        <f t="shared" si="5"/>
        <v>#DIV/0!</v>
      </c>
      <c r="L34" s="61"/>
    </row>
    <row r="35" spans="1:12" s="20" customFormat="1" ht="35.25" customHeight="1">
      <c r="A35" s="77" t="s">
        <v>549</v>
      </c>
      <c r="B35" s="250"/>
      <c r="C35" s="111">
        <v>-5</v>
      </c>
      <c r="D35" s="111">
        <v>-8</v>
      </c>
      <c r="E35" s="111">
        <v>-10</v>
      </c>
      <c r="F35" s="111">
        <f t="shared" si="4"/>
        <v>-2</v>
      </c>
      <c r="G35" s="251">
        <f t="shared" si="5"/>
        <v>125</v>
      </c>
      <c r="L35" s="61"/>
    </row>
    <row r="36" spans="1:12" s="20" customFormat="1" ht="24" hidden="1" customHeight="1">
      <c r="A36" s="252" t="s">
        <v>395</v>
      </c>
      <c r="B36" s="250">
        <v>1067</v>
      </c>
      <c r="C36" s="113">
        <f>SUM(C37:C37)</f>
        <v>0</v>
      </c>
      <c r="D36" s="128">
        <f>SUM(D37:D37)</f>
        <v>0</v>
      </c>
      <c r="E36" s="113">
        <f>SUM(E37:E37)</f>
        <v>0</v>
      </c>
      <c r="F36" s="111">
        <f t="shared" ref="F36:F39" si="6">E36-D36</f>
        <v>0</v>
      </c>
      <c r="G36" s="115"/>
    </row>
    <row r="37" spans="1:12" s="20" customFormat="1" ht="27.75" hidden="1" customHeight="1">
      <c r="A37" s="253" t="s">
        <v>427</v>
      </c>
      <c r="B37" s="250"/>
      <c r="C37" s="113"/>
      <c r="D37" s="128"/>
      <c r="E37" s="113"/>
      <c r="F37" s="111">
        <f t="shared" si="6"/>
        <v>0</v>
      </c>
      <c r="G37" s="115"/>
    </row>
    <row r="38" spans="1:12" s="20" customFormat="1" ht="21" customHeight="1">
      <c r="A38" s="252" t="s">
        <v>395</v>
      </c>
      <c r="B38" s="250">
        <v>1067</v>
      </c>
      <c r="C38" s="112">
        <f>SUM(C39:C40)</f>
        <v>-55</v>
      </c>
      <c r="D38" s="112">
        <f>SUM(D39:D40)</f>
        <v>-45</v>
      </c>
      <c r="E38" s="112">
        <f>SUM(E39:E40)</f>
        <v>-52</v>
      </c>
      <c r="F38" s="128">
        <f t="shared" si="6"/>
        <v>-7</v>
      </c>
      <c r="G38" s="113">
        <f t="shared" ref="G38:G40" si="7">(E38/D38)*100</f>
        <v>115.55555555555554</v>
      </c>
    </row>
    <row r="39" spans="1:12" s="20" customFormat="1" ht="33.75" customHeight="1">
      <c r="A39" s="77" t="s">
        <v>631</v>
      </c>
      <c r="B39" s="250"/>
      <c r="C39" s="114">
        <v>-44</v>
      </c>
      <c r="D39" s="114">
        <v>-45</v>
      </c>
      <c r="E39" s="114">
        <v>-41</v>
      </c>
      <c r="F39" s="111">
        <f t="shared" si="6"/>
        <v>4</v>
      </c>
      <c r="G39" s="115">
        <f t="shared" si="7"/>
        <v>91.111111111111114</v>
      </c>
    </row>
    <row r="40" spans="1:12" s="20" customFormat="1" ht="33" customHeight="1">
      <c r="A40" s="77" t="s">
        <v>490</v>
      </c>
      <c r="B40" s="250"/>
      <c r="C40" s="114">
        <v>-11</v>
      </c>
      <c r="D40" s="114">
        <v>0</v>
      </c>
      <c r="E40" s="114">
        <v>-11</v>
      </c>
      <c r="F40" s="111"/>
      <c r="G40" s="249" t="e">
        <f t="shared" si="7"/>
        <v>#DIV/0!</v>
      </c>
    </row>
    <row r="41" spans="1:12" s="20" customFormat="1" ht="24" customHeight="1">
      <c r="A41" s="246" t="s">
        <v>429</v>
      </c>
      <c r="B41" s="250">
        <v>1073</v>
      </c>
      <c r="C41" s="128">
        <f>SUM(C42:C50)</f>
        <v>2718</v>
      </c>
      <c r="D41" s="128">
        <f>SUM(D42:D50)</f>
        <v>1880</v>
      </c>
      <c r="E41" s="128">
        <f>SUM(E42:E50)</f>
        <v>5295</v>
      </c>
      <c r="F41" s="128">
        <f>E41-D41</f>
        <v>3415</v>
      </c>
      <c r="G41" s="113">
        <f t="shared" ref="G41" si="8">E41/D41*100</f>
        <v>281.64893617021278</v>
      </c>
    </row>
    <row r="42" spans="1:12" s="20" customFormat="1" ht="25.5" customHeight="1">
      <c r="A42" s="77" t="s">
        <v>550</v>
      </c>
      <c r="B42" s="250"/>
      <c r="C42" s="114">
        <v>763</v>
      </c>
      <c r="D42" s="114">
        <v>811</v>
      </c>
      <c r="E42" s="114">
        <v>3464</v>
      </c>
      <c r="F42" s="111">
        <f t="shared" ref="F42:F49" si="9">E42-D42</f>
        <v>2653</v>
      </c>
      <c r="G42" s="115">
        <f t="shared" ref="G42:G49" si="10">(E42/D42)*100</f>
        <v>427.12700369913688</v>
      </c>
    </row>
    <row r="43" spans="1:12" s="20" customFormat="1" ht="25.5" customHeight="1">
      <c r="A43" s="77" t="s">
        <v>491</v>
      </c>
      <c r="B43" s="250"/>
      <c r="C43" s="114">
        <v>0</v>
      </c>
      <c r="D43" s="114">
        <v>4</v>
      </c>
      <c r="E43" s="114">
        <v>0</v>
      </c>
      <c r="F43" s="111">
        <f t="shared" si="9"/>
        <v>-4</v>
      </c>
      <c r="G43" s="115">
        <f t="shared" si="10"/>
        <v>0</v>
      </c>
    </row>
    <row r="44" spans="1:12" s="20" customFormat="1" ht="33.75" customHeight="1">
      <c r="A44" s="77" t="s">
        <v>578</v>
      </c>
      <c r="B44" s="250"/>
      <c r="C44" s="114">
        <v>311</v>
      </c>
      <c r="D44" s="114">
        <v>0</v>
      </c>
      <c r="E44" s="114">
        <v>425</v>
      </c>
      <c r="F44" s="111">
        <f t="shared" si="9"/>
        <v>425</v>
      </c>
      <c r="G44" s="249" t="e">
        <f t="shared" si="10"/>
        <v>#DIV/0!</v>
      </c>
    </row>
    <row r="45" spans="1:12" s="20" customFormat="1" ht="24" customHeight="1">
      <c r="A45" s="77" t="s">
        <v>632</v>
      </c>
      <c r="B45" s="250"/>
      <c r="C45" s="114">
        <v>0</v>
      </c>
      <c r="D45" s="114">
        <v>0</v>
      </c>
      <c r="E45" s="114">
        <v>250</v>
      </c>
      <c r="F45" s="111">
        <f t="shared" ref="F45:F47" si="11">E45-D45</f>
        <v>250</v>
      </c>
      <c r="G45" s="249" t="e">
        <f t="shared" ref="G45:G47" si="12">(E45/D45)*100</f>
        <v>#DIV/0!</v>
      </c>
    </row>
    <row r="46" spans="1:12" s="20" customFormat="1" ht="22.5" customHeight="1">
      <c r="A46" s="77" t="s">
        <v>492</v>
      </c>
      <c r="B46" s="250"/>
      <c r="C46" s="114">
        <v>143</v>
      </c>
      <c r="D46" s="114">
        <v>105</v>
      </c>
      <c r="E46" s="114">
        <v>167</v>
      </c>
      <c r="F46" s="111">
        <f t="shared" si="11"/>
        <v>62</v>
      </c>
      <c r="G46" s="115">
        <f t="shared" si="12"/>
        <v>159.04761904761904</v>
      </c>
    </row>
    <row r="47" spans="1:12" s="20" customFormat="1" ht="22.5" customHeight="1">
      <c r="A47" s="77" t="s">
        <v>634</v>
      </c>
      <c r="B47" s="250"/>
      <c r="C47" s="114">
        <v>0</v>
      </c>
      <c r="D47" s="114">
        <v>0</v>
      </c>
      <c r="E47" s="114">
        <v>27</v>
      </c>
      <c r="F47" s="111">
        <f t="shared" si="11"/>
        <v>27</v>
      </c>
      <c r="G47" s="249" t="e">
        <f t="shared" si="12"/>
        <v>#DIV/0!</v>
      </c>
    </row>
    <row r="48" spans="1:12" s="20" customFormat="1" ht="22.5" customHeight="1">
      <c r="A48" s="77" t="s">
        <v>633</v>
      </c>
      <c r="B48" s="250"/>
      <c r="C48" s="114">
        <v>0</v>
      </c>
      <c r="D48" s="114">
        <v>0</v>
      </c>
      <c r="E48" s="114">
        <v>2</v>
      </c>
      <c r="F48" s="111">
        <f t="shared" si="9"/>
        <v>2</v>
      </c>
      <c r="G48" s="249" t="e">
        <f t="shared" si="10"/>
        <v>#DIV/0!</v>
      </c>
    </row>
    <row r="49" spans="1:7" s="20" customFormat="1" ht="51" customHeight="1">
      <c r="A49" s="77" t="s">
        <v>551</v>
      </c>
      <c r="B49" s="250"/>
      <c r="C49" s="114">
        <v>1500</v>
      </c>
      <c r="D49" s="114">
        <v>960</v>
      </c>
      <c r="E49" s="114">
        <v>960</v>
      </c>
      <c r="F49" s="111">
        <f t="shared" si="9"/>
        <v>0</v>
      </c>
      <c r="G49" s="251">
        <f t="shared" si="10"/>
        <v>100</v>
      </c>
    </row>
    <row r="50" spans="1:7" s="20" customFormat="1" ht="21.75" customHeight="1">
      <c r="A50" s="254" t="s">
        <v>579</v>
      </c>
      <c r="B50" s="255"/>
      <c r="C50" s="147">
        <v>1</v>
      </c>
      <c r="D50" s="147">
        <v>0</v>
      </c>
      <c r="E50" s="147">
        <v>0</v>
      </c>
      <c r="F50" s="111">
        <f t="shared" ref="F50" si="13">E50-D50</f>
        <v>0</v>
      </c>
      <c r="G50" s="249" t="e">
        <f t="shared" ref="G50" si="14">(E50/D50)*100</f>
        <v>#DIV/0!</v>
      </c>
    </row>
    <row r="51" spans="1:7" s="20" customFormat="1" ht="26.25" customHeight="1">
      <c r="A51" s="246" t="s">
        <v>396</v>
      </c>
      <c r="B51" s="250">
        <v>1086</v>
      </c>
      <c r="C51" s="128">
        <f>SUM(C52:C62)</f>
        <v>-963</v>
      </c>
      <c r="D51" s="128">
        <f>SUM(D52:D62)</f>
        <v>-1000</v>
      </c>
      <c r="E51" s="128">
        <f>SUM(E52:E62)</f>
        <v>-2916</v>
      </c>
      <c r="F51" s="128">
        <f>E51-D51</f>
        <v>-1916</v>
      </c>
      <c r="G51" s="248">
        <f>(E51/D51)*100</f>
        <v>291.59999999999997</v>
      </c>
    </row>
    <row r="52" spans="1:7" s="20" customFormat="1" ht="21" customHeight="1">
      <c r="A52" s="77" t="s">
        <v>493</v>
      </c>
      <c r="B52" s="250"/>
      <c r="C52" s="114">
        <v>-12</v>
      </c>
      <c r="D52" s="114">
        <v>0</v>
      </c>
      <c r="E52" s="114">
        <v>-1</v>
      </c>
      <c r="F52" s="111">
        <f t="shared" ref="F52:F62" si="15">E52-D52</f>
        <v>-1</v>
      </c>
      <c r="G52" s="249" t="e">
        <f t="shared" ref="G52:G62" si="16">(E52/D52)*100</f>
        <v>#DIV/0!</v>
      </c>
    </row>
    <row r="53" spans="1:7" s="20" customFormat="1" ht="24" customHeight="1">
      <c r="A53" s="77" t="s">
        <v>494</v>
      </c>
      <c r="B53" s="250"/>
      <c r="C53" s="114">
        <v>-444</v>
      </c>
      <c r="D53" s="114">
        <v>-527</v>
      </c>
      <c r="E53" s="114">
        <v>-2484</v>
      </c>
      <c r="F53" s="111">
        <f t="shared" si="15"/>
        <v>-1957</v>
      </c>
      <c r="G53" s="115">
        <f t="shared" si="16"/>
        <v>471.34724857685012</v>
      </c>
    </row>
    <row r="54" spans="1:7" s="20" customFormat="1" ht="21" customHeight="1">
      <c r="A54" s="77" t="s">
        <v>495</v>
      </c>
      <c r="B54" s="250"/>
      <c r="C54" s="114">
        <v>-138</v>
      </c>
      <c r="D54" s="114">
        <v>-115</v>
      </c>
      <c r="E54" s="114">
        <v>-101</v>
      </c>
      <c r="F54" s="111">
        <f t="shared" si="15"/>
        <v>14</v>
      </c>
      <c r="G54" s="115">
        <f t="shared" si="16"/>
        <v>87.826086956521749</v>
      </c>
    </row>
    <row r="55" spans="1:7" s="20" customFormat="1" ht="21.75" customHeight="1">
      <c r="A55" s="77" t="s">
        <v>496</v>
      </c>
      <c r="B55" s="250"/>
      <c r="C55" s="114">
        <v>-176</v>
      </c>
      <c r="D55" s="114">
        <v>-115</v>
      </c>
      <c r="E55" s="114">
        <v>-122</v>
      </c>
      <c r="F55" s="111">
        <f t="shared" si="15"/>
        <v>-7</v>
      </c>
      <c r="G55" s="115">
        <f t="shared" si="16"/>
        <v>106.08695652173914</v>
      </c>
    </row>
    <row r="56" spans="1:7" s="20" customFormat="1" ht="33" customHeight="1">
      <c r="A56" s="77" t="s">
        <v>497</v>
      </c>
      <c r="B56" s="250"/>
      <c r="C56" s="114">
        <v>-153</v>
      </c>
      <c r="D56" s="114">
        <v>-180</v>
      </c>
      <c r="E56" s="114">
        <v>-117</v>
      </c>
      <c r="F56" s="111">
        <f t="shared" si="15"/>
        <v>63</v>
      </c>
      <c r="G56" s="115">
        <f t="shared" si="16"/>
        <v>65</v>
      </c>
    </row>
    <row r="57" spans="1:7" s="20" customFormat="1" ht="22.5" customHeight="1">
      <c r="A57" s="77" t="s">
        <v>580</v>
      </c>
      <c r="B57" s="250"/>
      <c r="C57" s="114">
        <v>-5</v>
      </c>
      <c r="D57" s="114">
        <v>0</v>
      </c>
      <c r="E57" s="114">
        <v>-1</v>
      </c>
      <c r="F57" s="111">
        <f t="shared" si="15"/>
        <v>-1</v>
      </c>
      <c r="G57" s="249" t="e">
        <f t="shared" si="16"/>
        <v>#DIV/0!</v>
      </c>
    </row>
    <row r="58" spans="1:7" s="20" customFormat="1" ht="31.5" customHeight="1">
      <c r="A58" s="77" t="s">
        <v>498</v>
      </c>
      <c r="B58" s="250"/>
      <c r="C58" s="114">
        <v>-4</v>
      </c>
      <c r="D58" s="114">
        <v>-18</v>
      </c>
      <c r="E58" s="114">
        <v>-7</v>
      </c>
      <c r="F58" s="111">
        <f t="shared" si="15"/>
        <v>11</v>
      </c>
      <c r="G58" s="115">
        <f t="shared" si="16"/>
        <v>38.888888888888893</v>
      </c>
    </row>
    <row r="59" spans="1:7" s="20" customFormat="1" ht="31.5" customHeight="1">
      <c r="A59" s="77" t="s">
        <v>499</v>
      </c>
      <c r="B59" s="250"/>
      <c r="C59" s="114">
        <v>-21</v>
      </c>
      <c r="D59" s="114">
        <v>-30</v>
      </c>
      <c r="E59" s="114">
        <v>-42</v>
      </c>
      <c r="F59" s="111">
        <f t="shared" si="15"/>
        <v>-12</v>
      </c>
      <c r="G59" s="115">
        <f t="shared" si="16"/>
        <v>140</v>
      </c>
    </row>
    <row r="60" spans="1:7" s="20" customFormat="1" ht="21" customHeight="1">
      <c r="A60" s="77" t="s">
        <v>41</v>
      </c>
      <c r="B60" s="250"/>
      <c r="C60" s="114">
        <v>0</v>
      </c>
      <c r="D60" s="114">
        <v>0</v>
      </c>
      <c r="E60" s="114">
        <v>-35</v>
      </c>
      <c r="F60" s="111">
        <f t="shared" ref="F60" si="17">E60-D60</f>
        <v>-35</v>
      </c>
      <c r="G60" s="249" t="e">
        <f t="shared" ref="G60" si="18">(E60/D60)*100</f>
        <v>#DIV/0!</v>
      </c>
    </row>
    <row r="61" spans="1:7" s="20" customFormat="1" ht="21" customHeight="1">
      <c r="A61" s="77" t="s">
        <v>500</v>
      </c>
      <c r="B61" s="250"/>
      <c r="C61" s="114">
        <v>-3</v>
      </c>
      <c r="D61" s="114">
        <v>0</v>
      </c>
      <c r="E61" s="114">
        <v>0</v>
      </c>
      <c r="F61" s="111">
        <f t="shared" si="15"/>
        <v>0</v>
      </c>
      <c r="G61" s="249" t="e">
        <f t="shared" si="16"/>
        <v>#DIV/0!</v>
      </c>
    </row>
    <row r="62" spans="1:7" s="20" customFormat="1" ht="33.75" customHeight="1">
      <c r="A62" s="77" t="s">
        <v>501</v>
      </c>
      <c r="B62" s="250"/>
      <c r="C62" s="114">
        <v>-7</v>
      </c>
      <c r="D62" s="114">
        <v>-15</v>
      </c>
      <c r="E62" s="114">
        <v>-6</v>
      </c>
      <c r="F62" s="111">
        <f t="shared" si="15"/>
        <v>9</v>
      </c>
      <c r="G62" s="115">
        <f t="shared" si="16"/>
        <v>40</v>
      </c>
    </row>
    <row r="63" spans="1:7" ht="21.6" hidden="1" customHeight="1">
      <c r="A63" s="257"/>
      <c r="B63" s="250"/>
      <c r="C63" s="128"/>
      <c r="D63" s="128"/>
      <c r="E63" s="128"/>
      <c r="F63" s="128"/>
      <c r="G63" s="113"/>
    </row>
    <row r="64" spans="1:7" s="69" customFormat="1" ht="53.25" customHeight="1">
      <c r="A64" s="258" t="s">
        <v>465</v>
      </c>
      <c r="B64" s="259"/>
      <c r="C64" s="487" t="s">
        <v>435</v>
      </c>
      <c r="D64" s="487"/>
      <c r="E64" s="260"/>
      <c r="F64" s="490" t="s">
        <v>467</v>
      </c>
      <c r="G64" s="490"/>
    </row>
    <row r="65" spans="1:8" s="68" customFormat="1" ht="12.75">
      <c r="A65" s="427" t="s">
        <v>358</v>
      </c>
      <c r="C65" s="488" t="s">
        <v>364</v>
      </c>
      <c r="D65" s="488"/>
      <c r="F65" s="489" t="s">
        <v>170</v>
      </c>
      <c r="G65" s="489"/>
      <c r="H65" s="261"/>
    </row>
    <row r="66" spans="1:8">
      <c r="A66" s="3"/>
      <c r="D66" s="34"/>
      <c r="E66" s="35"/>
      <c r="F66" s="35"/>
      <c r="G66" s="35"/>
    </row>
    <row r="67" spans="1:8">
      <c r="A67" s="3"/>
      <c r="D67" s="34"/>
      <c r="E67" s="35"/>
      <c r="F67" s="35"/>
      <c r="G67" s="35"/>
    </row>
    <row r="68" spans="1:8">
      <c r="A68" s="3"/>
      <c r="D68" s="34"/>
      <c r="E68" s="35"/>
      <c r="F68" s="35"/>
      <c r="G68" s="35"/>
    </row>
    <row r="69" spans="1:8">
      <c r="A69" s="3"/>
      <c r="D69" s="34"/>
      <c r="E69" s="35"/>
      <c r="F69" s="35"/>
      <c r="G69" s="35"/>
    </row>
    <row r="70" spans="1:8">
      <c r="A70" s="3"/>
      <c r="D70" s="34"/>
      <c r="E70" s="35"/>
      <c r="F70" s="35"/>
      <c r="G70" s="35"/>
    </row>
    <row r="71" spans="1:8">
      <c r="A71" s="3"/>
      <c r="D71" s="34"/>
      <c r="E71" s="35"/>
      <c r="F71" s="35"/>
      <c r="G71" s="35"/>
    </row>
    <row r="72" spans="1:8">
      <c r="A72" s="3"/>
      <c r="D72" s="34"/>
      <c r="E72" s="35"/>
      <c r="F72" s="35"/>
      <c r="G72" s="35"/>
    </row>
    <row r="73" spans="1:8">
      <c r="A73" s="3"/>
      <c r="D73" s="34"/>
      <c r="E73" s="35"/>
      <c r="F73" s="35"/>
      <c r="G73" s="35"/>
    </row>
    <row r="74" spans="1:8">
      <c r="A74" s="3"/>
      <c r="D74" s="34"/>
      <c r="E74" s="35"/>
      <c r="F74" s="35"/>
      <c r="G74" s="35"/>
    </row>
    <row r="75" spans="1:8">
      <c r="A75" s="3"/>
      <c r="D75" s="34"/>
      <c r="E75" s="35"/>
      <c r="F75" s="35"/>
      <c r="G75" s="35"/>
    </row>
    <row r="76" spans="1:8">
      <c r="A76" s="3"/>
      <c r="D76" s="34"/>
      <c r="E76" s="35"/>
      <c r="F76" s="35"/>
      <c r="G76" s="35"/>
    </row>
    <row r="77" spans="1:8">
      <c r="A77" s="3"/>
      <c r="D77" s="34"/>
      <c r="E77" s="35"/>
      <c r="F77" s="35"/>
      <c r="G77" s="35"/>
    </row>
    <row r="78" spans="1:8">
      <c r="A78" s="3"/>
      <c r="D78" s="34"/>
      <c r="E78" s="35"/>
      <c r="F78" s="35"/>
      <c r="G78" s="35"/>
    </row>
    <row r="79" spans="1:8">
      <c r="A79" s="3"/>
      <c r="D79" s="34"/>
      <c r="E79" s="35"/>
      <c r="F79" s="35"/>
      <c r="G79" s="35"/>
    </row>
    <row r="80" spans="1:8">
      <c r="A80" s="3"/>
      <c r="D80" s="34"/>
      <c r="E80" s="35"/>
      <c r="F80" s="35"/>
      <c r="G80" s="35"/>
    </row>
    <row r="81" spans="1:7">
      <c r="A81" s="3"/>
      <c r="D81" s="34"/>
      <c r="E81" s="35"/>
      <c r="F81" s="35"/>
      <c r="G81" s="35"/>
    </row>
    <row r="82" spans="1:7">
      <c r="A82" s="3"/>
      <c r="D82" s="34"/>
      <c r="E82" s="35"/>
      <c r="F82" s="35"/>
      <c r="G82" s="35"/>
    </row>
    <row r="83" spans="1:7">
      <c r="A83" s="3"/>
      <c r="D83" s="34"/>
      <c r="E83" s="35"/>
      <c r="F83" s="35"/>
      <c r="G83" s="35"/>
    </row>
    <row r="84" spans="1:7">
      <c r="A84" s="3"/>
      <c r="D84" s="34"/>
      <c r="E84" s="35"/>
      <c r="F84" s="35"/>
      <c r="G84" s="35"/>
    </row>
    <row r="85" spans="1:7">
      <c r="A85" s="3"/>
      <c r="D85" s="34"/>
      <c r="E85" s="35"/>
      <c r="F85" s="35"/>
      <c r="G85" s="35"/>
    </row>
    <row r="86" spans="1:7">
      <c r="A86" s="3"/>
      <c r="D86" s="34"/>
      <c r="E86" s="35"/>
      <c r="F86" s="35"/>
      <c r="G86" s="35"/>
    </row>
    <row r="87" spans="1:7">
      <c r="A87" s="3"/>
      <c r="D87" s="34"/>
      <c r="E87" s="35"/>
      <c r="F87" s="35"/>
      <c r="G87" s="35"/>
    </row>
    <row r="88" spans="1:7">
      <c r="A88" s="3"/>
      <c r="D88" s="34"/>
      <c r="E88" s="35"/>
      <c r="F88" s="35"/>
      <c r="G88" s="35"/>
    </row>
    <row r="89" spans="1:7">
      <c r="A89" s="3"/>
      <c r="D89" s="34"/>
      <c r="E89" s="35"/>
      <c r="F89" s="35"/>
      <c r="G89" s="35"/>
    </row>
    <row r="90" spans="1:7">
      <c r="A90" s="3"/>
      <c r="D90" s="34"/>
      <c r="E90" s="35"/>
      <c r="F90" s="35"/>
      <c r="G90" s="35"/>
    </row>
    <row r="91" spans="1:7">
      <c r="A91" s="3"/>
      <c r="D91" s="34"/>
      <c r="E91" s="35"/>
      <c r="F91" s="35"/>
      <c r="G91" s="35"/>
    </row>
    <row r="92" spans="1:7">
      <c r="A92" s="3"/>
      <c r="D92" s="34"/>
      <c r="E92" s="35"/>
      <c r="F92" s="35"/>
      <c r="G92" s="35"/>
    </row>
    <row r="93" spans="1:7">
      <c r="A93" s="3"/>
      <c r="D93" s="34"/>
      <c r="E93" s="35"/>
      <c r="F93" s="35"/>
      <c r="G93" s="35"/>
    </row>
    <row r="94" spans="1:7">
      <c r="A94" s="3"/>
      <c r="D94" s="34"/>
      <c r="E94" s="35"/>
      <c r="F94" s="35"/>
      <c r="G94" s="35"/>
    </row>
    <row r="95" spans="1:7">
      <c r="A95" s="3"/>
      <c r="D95" s="34"/>
      <c r="E95" s="35"/>
      <c r="F95" s="35"/>
      <c r="G95" s="35"/>
    </row>
    <row r="96" spans="1:7">
      <c r="A96" s="3"/>
      <c r="D96" s="34"/>
      <c r="E96" s="35"/>
      <c r="F96" s="35"/>
      <c r="G96" s="35"/>
    </row>
    <row r="97" spans="1:7">
      <c r="A97" s="3"/>
      <c r="D97" s="34"/>
      <c r="E97" s="35"/>
      <c r="F97" s="35"/>
      <c r="G97" s="35"/>
    </row>
    <row r="98" spans="1:7">
      <c r="A98" s="3"/>
      <c r="D98" s="34"/>
      <c r="E98" s="35"/>
      <c r="F98" s="35"/>
      <c r="G98" s="35"/>
    </row>
    <row r="99" spans="1:7">
      <c r="A99" s="3"/>
      <c r="D99" s="34"/>
      <c r="E99" s="35"/>
      <c r="F99" s="35"/>
      <c r="G99" s="35"/>
    </row>
    <row r="100" spans="1:7">
      <c r="A100" s="3"/>
      <c r="D100" s="34"/>
      <c r="E100" s="35"/>
      <c r="F100" s="35"/>
      <c r="G100" s="35"/>
    </row>
    <row r="101" spans="1:7">
      <c r="A101" s="3"/>
      <c r="D101" s="34"/>
      <c r="E101" s="35"/>
      <c r="F101" s="35"/>
      <c r="G101" s="35"/>
    </row>
    <row r="102" spans="1:7">
      <c r="A102" s="3"/>
      <c r="D102" s="34"/>
      <c r="E102" s="35"/>
      <c r="F102" s="35"/>
      <c r="G102" s="35"/>
    </row>
    <row r="103" spans="1:7">
      <c r="A103" s="3"/>
      <c r="D103" s="34"/>
      <c r="E103" s="35"/>
      <c r="F103" s="35"/>
      <c r="G103" s="35"/>
    </row>
    <row r="104" spans="1:7">
      <c r="A104" s="3"/>
      <c r="D104" s="34"/>
      <c r="E104" s="35"/>
      <c r="F104" s="35"/>
      <c r="G104" s="35"/>
    </row>
    <row r="105" spans="1:7">
      <c r="A105" s="3"/>
      <c r="D105" s="34"/>
      <c r="E105" s="35"/>
      <c r="F105" s="35"/>
      <c r="G105" s="35"/>
    </row>
    <row r="106" spans="1:7">
      <c r="A106" s="3"/>
      <c r="D106" s="34"/>
      <c r="E106" s="35"/>
      <c r="F106" s="35"/>
      <c r="G106" s="35"/>
    </row>
    <row r="107" spans="1:7">
      <c r="A107" s="3"/>
      <c r="D107" s="34"/>
      <c r="E107" s="35"/>
      <c r="F107" s="35"/>
      <c r="G107" s="35"/>
    </row>
    <row r="108" spans="1:7">
      <c r="A108" s="3"/>
      <c r="D108" s="34"/>
      <c r="E108" s="35"/>
      <c r="F108" s="35"/>
      <c r="G108" s="35"/>
    </row>
    <row r="109" spans="1:7">
      <c r="A109" s="3"/>
      <c r="D109" s="34"/>
      <c r="E109" s="35"/>
      <c r="F109" s="35"/>
      <c r="G109" s="35"/>
    </row>
    <row r="110" spans="1:7">
      <c r="A110" s="3"/>
      <c r="D110" s="34"/>
      <c r="E110" s="35"/>
      <c r="F110" s="35"/>
      <c r="G110" s="35"/>
    </row>
    <row r="111" spans="1:7">
      <c r="A111" s="3"/>
      <c r="D111" s="34"/>
      <c r="E111" s="35"/>
      <c r="F111" s="35"/>
      <c r="G111" s="35"/>
    </row>
    <row r="112" spans="1:7">
      <c r="A112" s="3"/>
      <c r="D112" s="34"/>
      <c r="E112" s="35"/>
      <c r="F112" s="35"/>
      <c r="G112" s="35"/>
    </row>
    <row r="113" spans="1:7">
      <c r="A113" s="3"/>
      <c r="D113" s="34"/>
      <c r="E113" s="35"/>
      <c r="F113" s="35"/>
      <c r="G113" s="35"/>
    </row>
    <row r="114" spans="1:7">
      <c r="A114" s="3"/>
      <c r="D114" s="34"/>
      <c r="E114" s="35"/>
      <c r="F114" s="35"/>
      <c r="G114" s="35"/>
    </row>
    <row r="115" spans="1:7">
      <c r="A115" s="3"/>
      <c r="D115" s="34"/>
      <c r="E115" s="35"/>
      <c r="F115" s="35"/>
      <c r="G115" s="35"/>
    </row>
    <row r="116" spans="1:7">
      <c r="A116" s="3"/>
      <c r="D116" s="34"/>
      <c r="E116" s="35"/>
      <c r="F116" s="35"/>
      <c r="G116" s="35"/>
    </row>
    <row r="117" spans="1:7">
      <c r="A117" s="3"/>
      <c r="D117" s="34"/>
      <c r="E117" s="35"/>
      <c r="F117" s="35"/>
      <c r="G117" s="35"/>
    </row>
    <row r="118" spans="1:7">
      <c r="A118" s="3"/>
      <c r="D118" s="34"/>
      <c r="E118" s="35"/>
      <c r="F118" s="35"/>
      <c r="G118" s="35"/>
    </row>
    <row r="119" spans="1:7">
      <c r="A119" s="3"/>
      <c r="D119" s="34"/>
      <c r="E119" s="35"/>
      <c r="F119" s="35"/>
      <c r="G119" s="35"/>
    </row>
    <row r="120" spans="1:7">
      <c r="A120" s="3"/>
    </row>
    <row r="121" spans="1:7">
      <c r="A121" s="5"/>
    </row>
    <row r="122" spans="1:7">
      <c r="A122" s="5"/>
    </row>
    <row r="123" spans="1:7">
      <c r="A123" s="5"/>
    </row>
    <row r="124" spans="1:7">
      <c r="A124" s="5"/>
    </row>
    <row r="125" spans="1:7">
      <c r="A125" s="5"/>
    </row>
    <row r="126" spans="1:7">
      <c r="A126" s="5"/>
    </row>
    <row r="127" spans="1:7">
      <c r="A127" s="5"/>
    </row>
    <row r="128" spans="1:7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</sheetData>
  <mergeCells count="5">
    <mergeCell ref="A2:G2"/>
    <mergeCell ref="C64:D64"/>
    <mergeCell ref="C65:D65"/>
    <mergeCell ref="F65:G65"/>
    <mergeCell ref="F64:G64"/>
  </mergeCells>
  <pageMargins left="0.59055118110236227" right="0.59055118110236227" top="0.98425196850393704" bottom="0.59055118110236227" header="0.31496062992125984" footer="0.31496062992125984"/>
  <pageSetup paperSize="9" scale="88" orientation="landscape" r:id="rId1"/>
  <ignoredErrors>
    <ignoredError sqref="G11 G15 G17:G19 G22:G23 G40 G57 G60:G61 G52 G32:G35 G44:G45 G47:G50 G7:G9" evalError="1"/>
    <ignoredError sqref="G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6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J9" sqref="J9"/>
    </sheetView>
  </sheetViews>
  <sheetFormatPr defaultColWidth="9.140625" defaultRowHeight="18.75"/>
  <cols>
    <col min="1" max="1" width="88.42578125" style="262" customWidth="1"/>
    <col min="2" max="2" width="15.28515625" style="263" customWidth="1"/>
    <col min="3" max="6" width="18.7109375" style="263" customWidth="1"/>
    <col min="7" max="7" width="15.5703125" style="263" customWidth="1"/>
    <col min="8" max="8" width="16.140625" style="263" customWidth="1"/>
    <col min="9" max="9" width="10" style="262" customWidth="1"/>
    <col min="10" max="10" width="9.5703125" style="262" customWidth="1"/>
    <col min="11" max="16384" width="9.140625" style="262"/>
  </cols>
  <sheetData>
    <row r="1" spans="1:8">
      <c r="H1" s="264" t="s">
        <v>341</v>
      </c>
    </row>
    <row r="2" spans="1:8" ht="22.5">
      <c r="A2" s="491" t="s">
        <v>100</v>
      </c>
      <c r="B2" s="491"/>
      <c r="C2" s="491"/>
      <c r="D2" s="491"/>
      <c r="E2" s="491"/>
      <c r="F2" s="491"/>
      <c r="G2" s="491"/>
      <c r="H2" s="491"/>
    </row>
    <row r="3" spans="1:8">
      <c r="A3" s="497" t="s">
        <v>366</v>
      </c>
      <c r="B3" s="497"/>
      <c r="C3" s="497"/>
      <c r="D3" s="497"/>
      <c r="E3" s="497"/>
      <c r="F3" s="497"/>
      <c r="G3" s="497"/>
      <c r="H3" s="497"/>
    </row>
    <row r="4" spans="1:8" ht="43.5" customHeight="1">
      <c r="A4" s="498" t="s">
        <v>151</v>
      </c>
      <c r="B4" s="499" t="s">
        <v>18</v>
      </c>
      <c r="C4" s="500" t="s">
        <v>327</v>
      </c>
      <c r="D4" s="501"/>
      <c r="E4" s="502" t="s">
        <v>584</v>
      </c>
      <c r="F4" s="503"/>
      <c r="G4" s="503"/>
      <c r="H4" s="504"/>
    </row>
    <row r="5" spans="1:8" ht="49.5" customHeight="1">
      <c r="A5" s="498"/>
      <c r="B5" s="499"/>
      <c r="C5" s="433" t="s">
        <v>585</v>
      </c>
      <c r="D5" s="433" t="s">
        <v>586</v>
      </c>
      <c r="E5" s="433" t="s">
        <v>142</v>
      </c>
      <c r="F5" s="433" t="s">
        <v>138</v>
      </c>
      <c r="G5" s="8" t="s">
        <v>148</v>
      </c>
      <c r="H5" s="8" t="s">
        <v>149</v>
      </c>
    </row>
    <row r="6" spans="1:8">
      <c r="A6" s="429">
        <v>1</v>
      </c>
      <c r="B6" s="430">
        <v>2</v>
      </c>
      <c r="C6" s="429">
        <v>3</v>
      </c>
      <c r="D6" s="430">
        <v>4</v>
      </c>
      <c r="E6" s="429">
        <v>5</v>
      </c>
      <c r="F6" s="430">
        <v>6</v>
      </c>
      <c r="G6" s="429">
        <v>7</v>
      </c>
      <c r="H6" s="430">
        <v>8</v>
      </c>
    </row>
    <row r="7" spans="1:8" ht="33" customHeight="1">
      <c r="A7" s="494" t="s">
        <v>99</v>
      </c>
      <c r="B7" s="494"/>
      <c r="C7" s="494"/>
      <c r="D7" s="494"/>
      <c r="E7" s="494"/>
      <c r="F7" s="494"/>
      <c r="G7" s="494"/>
      <c r="H7" s="494"/>
    </row>
    <row r="8" spans="1:8" ht="42.75" customHeight="1">
      <c r="A8" s="265" t="s">
        <v>52</v>
      </c>
      <c r="B8" s="266">
        <v>2000</v>
      </c>
      <c r="C8" s="78">
        <v>1532</v>
      </c>
      <c r="D8" s="78">
        <v>846</v>
      </c>
      <c r="E8" s="78">
        <v>593</v>
      </c>
      <c r="F8" s="78">
        <v>846</v>
      </c>
      <c r="G8" s="78" t="s">
        <v>31</v>
      </c>
      <c r="H8" s="267" t="s">
        <v>31</v>
      </c>
    </row>
    <row r="9" spans="1:8" ht="37.5">
      <c r="A9" s="268" t="s">
        <v>204</v>
      </c>
      <c r="B9" s="42">
        <v>2010</v>
      </c>
      <c r="C9" s="93">
        <f>SUM(C10:C10)</f>
        <v>0</v>
      </c>
      <c r="D9" s="93">
        <f>SUM(D10:D10)</f>
        <v>0</v>
      </c>
      <c r="E9" s="93">
        <f>SUM(E10:E10)</f>
        <v>0</v>
      </c>
      <c r="F9" s="93">
        <f>SUM(F10:F10)</f>
        <v>0</v>
      </c>
      <c r="G9" s="93">
        <f t="shared" ref="G9:G11" si="0">F9-E9</f>
        <v>0</v>
      </c>
      <c r="H9" s="270" t="e">
        <f>(F9/E9)*100</f>
        <v>#DIV/0!</v>
      </c>
    </row>
    <row r="10" spans="1:8" ht="39.75" customHeight="1">
      <c r="A10" s="92" t="s">
        <v>448</v>
      </c>
      <c r="B10" s="42">
        <v>2011</v>
      </c>
      <c r="C10" s="120" t="s">
        <v>183</v>
      </c>
      <c r="D10" s="120" t="s">
        <v>183</v>
      </c>
      <c r="E10" s="120" t="s">
        <v>183</v>
      </c>
      <c r="F10" s="120" t="s">
        <v>183</v>
      </c>
      <c r="G10" s="279" t="e">
        <f t="shared" si="0"/>
        <v>#VALUE!</v>
      </c>
      <c r="H10" s="270" t="e">
        <f t="shared" ref="H10:H42" si="1">(F10/E10)*100</f>
        <v>#VALUE!</v>
      </c>
    </row>
    <row r="11" spans="1:8" ht="31.5" customHeight="1">
      <c r="A11" s="92" t="s">
        <v>114</v>
      </c>
      <c r="B11" s="42">
        <v>2020</v>
      </c>
      <c r="C11" s="120"/>
      <c r="D11" s="120"/>
      <c r="E11" s="120"/>
      <c r="F11" s="120"/>
      <c r="G11" s="93">
        <f t="shared" si="0"/>
        <v>0</v>
      </c>
      <c r="H11" s="94"/>
    </row>
    <row r="12" spans="1:8" ht="31.5" customHeight="1">
      <c r="A12" s="92" t="s">
        <v>61</v>
      </c>
      <c r="B12" s="42">
        <v>2030</v>
      </c>
      <c r="C12" s="120" t="s">
        <v>183</v>
      </c>
      <c r="D12" s="120" t="s">
        <v>183</v>
      </c>
      <c r="E12" s="120" t="s">
        <v>183</v>
      </c>
      <c r="F12" s="120" t="s">
        <v>183</v>
      </c>
      <c r="G12" s="93"/>
      <c r="H12" s="94"/>
    </row>
    <row r="13" spans="1:8" ht="31.5" customHeight="1">
      <c r="A13" s="92" t="s">
        <v>93</v>
      </c>
      <c r="B13" s="42">
        <v>2031</v>
      </c>
      <c r="C13" s="120" t="s">
        <v>183</v>
      </c>
      <c r="D13" s="120" t="s">
        <v>183</v>
      </c>
      <c r="E13" s="120" t="s">
        <v>183</v>
      </c>
      <c r="F13" s="120" t="s">
        <v>183</v>
      </c>
      <c r="G13" s="93"/>
      <c r="H13" s="94"/>
    </row>
    <row r="14" spans="1:8" ht="27.75" customHeight="1">
      <c r="A14" s="92" t="s">
        <v>26</v>
      </c>
      <c r="B14" s="42">
        <v>2040</v>
      </c>
      <c r="C14" s="120" t="s">
        <v>183</v>
      </c>
      <c r="D14" s="120" t="s">
        <v>183</v>
      </c>
      <c r="E14" s="120" t="s">
        <v>183</v>
      </c>
      <c r="F14" s="120" t="s">
        <v>183</v>
      </c>
      <c r="G14" s="93"/>
      <c r="H14" s="94"/>
    </row>
    <row r="15" spans="1:8" ht="31.5" customHeight="1">
      <c r="A15" s="92" t="s">
        <v>85</v>
      </c>
      <c r="B15" s="42">
        <v>2050</v>
      </c>
      <c r="C15" s="120" t="s">
        <v>183</v>
      </c>
      <c r="D15" s="120" t="s">
        <v>183</v>
      </c>
      <c r="E15" s="120" t="s">
        <v>183</v>
      </c>
      <c r="F15" s="120" t="s">
        <v>183</v>
      </c>
      <c r="G15" s="93"/>
      <c r="H15" s="94"/>
    </row>
    <row r="16" spans="1:8" ht="27.75" customHeight="1">
      <c r="A16" s="92" t="s">
        <v>443</v>
      </c>
      <c r="B16" s="42">
        <v>2060</v>
      </c>
      <c r="C16" s="120"/>
      <c r="D16" s="120"/>
      <c r="E16" s="120" t="s">
        <v>183</v>
      </c>
      <c r="F16" s="120"/>
      <c r="G16" s="93"/>
      <c r="H16" s="94"/>
    </row>
    <row r="17" spans="1:8" ht="45.75" customHeight="1">
      <c r="A17" s="265" t="s">
        <v>53</v>
      </c>
      <c r="B17" s="266">
        <v>2070</v>
      </c>
      <c r="C17" s="78">
        <f>SUM(C8,C9,C11,C12,C14,C15,C16)+'I. Фін результат'!C75</f>
        <v>846</v>
      </c>
      <c r="D17" s="78">
        <f>SUM(D8,D9,D11,D12,D14,D15,D16)+'I. Фін результат'!D75</f>
        <v>620</v>
      </c>
      <c r="E17" s="78">
        <f>SUM(E8,E9,E11,E12,E14,E15,E16)+'I. Фін результат'!E75</f>
        <v>593</v>
      </c>
      <c r="F17" s="78">
        <f>SUM(F8,F9,F11,F12,F14,F15,F16)+'I. Фін результат'!F75</f>
        <v>620</v>
      </c>
      <c r="G17" s="78" t="s">
        <v>31</v>
      </c>
      <c r="H17" s="267" t="s">
        <v>31</v>
      </c>
    </row>
    <row r="18" spans="1:8" ht="30.75" customHeight="1">
      <c r="A18" s="494" t="s">
        <v>353</v>
      </c>
      <c r="B18" s="494"/>
      <c r="C18" s="494"/>
      <c r="D18" s="494"/>
      <c r="E18" s="494"/>
      <c r="F18" s="494"/>
      <c r="G18" s="494"/>
      <c r="H18" s="494"/>
    </row>
    <row r="19" spans="1:8" ht="44.25" customHeight="1">
      <c r="A19" s="265" t="s">
        <v>354</v>
      </c>
      <c r="B19" s="266">
        <v>2110</v>
      </c>
      <c r="C19" s="78">
        <f>SUM(C20:C26)</f>
        <v>1346</v>
      </c>
      <c r="D19" s="78">
        <f>SUM(D20:D26)</f>
        <v>1558</v>
      </c>
      <c r="E19" s="78">
        <f>SUM(E20:E26)</f>
        <v>1707</v>
      </c>
      <c r="F19" s="78">
        <f>SUM(F20:F26)</f>
        <v>1558</v>
      </c>
      <c r="G19" s="78">
        <f>F19-E19</f>
        <v>-149</v>
      </c>
      <c r="H19" s="267">
        <f>(F19/E19)*100</f>
        <v>91.271236086701819</v>
      </c>
    </row>
    <row r="20" spans="1:8" ht="33" customHeight="1">
      <c r="A20" s="92" t="s">
        <v>282</v>
      </c>
      <c r="B20" s="42">
        <v>2111</v>
      </c>
      <c r="C20" s="93">
        <v>1065</v>
      </c>
      <c r="D20" s="93">
        <v>1232</v>
      </c>
      <c r="E20" s="93">
        <v>1340</v>
      </c>
      <c r="F20" s="93">
        <v>1232</v>
      </c>
      <c r="G20" s="93">
        <f>F20-E20</f>
        <v>-108</v>
      </c>
      <c r="H20" s="94">
        <f>(F20/E20)*100</f>
        <v>91.940298507462686</v>
      </c>
    </row>
    <row r="21" spans="1:8" ht="34.5" customHeight="1">
      <c r="A21" s="92" t="s">
        <v>283</v>
      </c>
      <c r="B21" s="42">
        <v>2112</v>
      </c>
      <c r="C21" s="93" t="s">
        <v>183</v>
      </c>
      <c r="D21" s="93" t="s">
        <v>183</v>
      </c>
      <c r="E21" s="93" t="s">
        <v>183</v>
      </c>
      <c r="F21" s="93" t="s">
        <v>183</v>
      </c>
      <c r="G21" s="93"/>
      <c r="H21" s="94"/>
    </row>
    <row r="22" spans="1:8" ht="25.5" customHeight="1">
      <c r="A22" s="92" t="s">
        <v>71</v>
      </c>
      <c r="B22" s="42">
        <v>2113</v>
      </c>
      <c r="C22" s="93"/>
      <c r="D22" s="93"/>
      <c r="E22" s="93"/>
      <c r="F22" s="93"/>
      <c r="G22" s="93">
        <f>F22-E22</f>
        <v>0</v>
      </c>
      <c r="H22" s="94"/>
    </row>
    <row r="23" spans="1:8" ht="25.5" customHeight="1">
      <c r="A23" s="92" t="s">
        <v>79</v>
      </c>
      <c r="B23" s="42">
        <v>2114</v>
      </c>
      <c r="C23" s="93"/>
      <c r="D23" s="93"/>
      <c r="E23" s="93"/>
      <c r="F23" s="93"/>
      <c r="G23" s="93">
        <f t="shared" ref="G23:G42" si="2">F23-E23</f>
        <v>0</v>
      </c>
      <c r="H23" s="94"/>
    </row>
    <row r="24" spans="1:8" ht="25.5" customHeight="1">
      <c r="A24" s="92" t="s">
        <v>291</v>
      </c>
      <c r="B24" s="42">
        <v>2115</v>
      </c>
      <c r="C24" s="93"/>
      <c r="D24" s="93"/>
      <c r="E24" s="93"/>
      <c r="F24" s="93"/>
      <c r="G24" s="93">
        <f t="shared" si="2"/>
        <v>0</v>
      </c>
      <c r="H24" s="94"/>
    </row>
    <row r="25" spans="1:8" ht="25.5" customHeight="1">
      <c r="A25" s="92" t="s">
        <v>362</v>
      </c>
      <c r="B25" s="42">
        <v>2116</v>
      </c>
      <c r="C25" s="93">
        <v>281</v>
      </c>
      <c r="D25" s="93">
        <v>326</v>
      </c>
      <c r="E25" s="93">
        <v>367</v>
      </c>
      <c r="F25" s="93">
        <v>326</v>
      </c>
      <c r="G25" s="93">
        <f t="shared" si="2"/>
        <v>-41</v>
      </c>
      <c r="H25" s="94">
        <f>(F25/E25)*100</f>
        <v>88.828337874659397</v>
      </c>
    </row>
    <row r="26" spans="1:8" ht="29.25" customHeight="1">
      <c r="A26" s="92" t="s">
        <v>284</v>
      </c>
      <c r="B26" s="42">
        <v>2117</v>
      </c>
      <c r="C26" s="93"/>
      <c r="D26" s="93"/>
      <c r="E26" s="93"/>
      <c r="F26" s="93"/>
      <c r="G26" s="93">
        <f t="shared" si="2"/>
        <v>0</v>
      </c>
      <c r="H26" s="94"/>
    </row>
    <row r="27" spans="1:8" ht="44.25" customHeight="1">
      <c r="A27" s="265" t="s">
        <v>365</v>
      </c>
      <c r="B27" s="269">
        <v>2120</v>
      </c>
      <c r="C27" s="78">
        <f t="shared" ref="C27" si="3">SUM(C28:C35)</f>
        <v>3427</v>
      </c>
      <c r="D27" s="78">
        <f t="shared" ref="D27:E27" si="4">SUM(D28:D35)</f>
        <v>3963</v>
      </c>
      <c r="E27" s="78">
        <f t="shared" si="4"/>
        <v>4456</v>
      </c>
      <c r="F27" s="78">
        <f>SUM(F28:F35)</f>
        <v>3963</v>
      </c>
      <c r="G27" s="78">
        <f>SUM(G28:G35)</f>
        <v>-493</v>
      </c>
      <c r="H27" s="267">
        <f>(F27/E27)*100</f>
        <v>88.936265709156189</v>
      </c>
    </row>
    <row r="28" spans="1:8" ht="27" customHeight="1">
      <c r="A28" s="268" t="s">
        <v>211</v>
      </c>
      <c r="B28" s="429">
        <v>2121</v>
      </c>
      <c r="C28" s="93">
        <v>0</v>
      </c>
      <c r="D28" s="93">
        <v>0</v>
      </c>
      <c r="E28" s="93">
        <v>0</v>
      </c>
      <c r="F28" s="93">
        <v>0</v>
      </c>
      <c r="G28" s="93">
        <f>F28-E28</f>
        <v>0</v>
      </c>
      <c r="H28" s="94" t="e">
        <f>(F28/E28)*100</f>
        <v>#DIV/0!</v>
      </c>
    </row>
    <row r="29" spans="1:8" ht="25.5" customHeight="1">
      <c r="A29" s="92" t="s">
        <v>70</v>
      </c>
      <c r="B29" s="42">
        <v>2122</v>
      </c>
      <c r="C29" s="93">
        <v>3373</v>
      </c>
      <c r="D29" s="93">
        <v>3906</v>
      </c>
      <c r="E29" s="93">
        <v>4404</v>
      </c>
      <c r="F29" s="93">
        <v>3906</v>
      </c>
      <c r="G29" s="93">
        <f t="shared" ref="G29:G33" si="5">F29-E29</f>
        <v>-498</v>
      </c>
      <c r="H29" s="94">
        <f t="shared" ref="H29:H33" si="6">(F29/E29)*100</f>
        <v>88.69209809264305</v>
      </c>
    </row>
    <row r="30" spans="1:8" ht="25.5" customHeight="1">
      <c r="A30" s="92" t="s">
        <v>71</v>
      </c>
      <c r="B30" s="42">
        <v>2123</v>
      </c>
      <c r="C30" s="93"/>
      <c r="D30" s="93"/>
      <c r="E30" s="93"/>
      <c r="F30" s="93"/>
      <c r="G30" s="93"/>
      <c r="H30" s="94"/>
    </row>
    <row r="31" spans="1:8" ht="25.5" customHeight="1">
      <c r="A31" s="92" t="s">
        <v>285</v>
      </c>
      <c r="B31" s="42">
        <v>2124</v>
      </c>
      <c r="C31" s="93">
        <v>54</v>
      </c>
      <c r="D31" s="93">
        <v>57</v>
      </c>
      <c r="E31" s="93">
        <v>52</v>
      </c>
      <c r="F31" s="93">
        <v>57</v>
      </c>
      <c r="G31" s="93">
        <f t="shared" si="5"/>
        <v>5</v>
      </c>
      <c r="H31" s="94">
        <f t="shared" si="6"/>
        <v>109.61538461538463</v>
      </c>
    </row>
    <row r="32" spans="1:8" ht="25.5" customHeight="1">
      <c r="A32" s="92" t="s">
        <v>286</v>
      </c>
      <c r="B32" s="42">
        <v>2125</v>
      </c>
      <c r="C32" s="93"/>
      <c r="D32" s="93"/>
      <c r="E32" s="93"/>
      <c r="F32" s="93"/>
      <c r="G32" s="93"/>
      <c r="H32" s="94"/>
    </row>
    <row r="33" spans="1:10" ht="59.25" customHeight="1">
      <c r="A33" s="92" t="s">
        <v>447</v>
      </c>
      <c r="B33" s="42">
        <v>2126</v>
      </c>
      <c r="C33" s="93">
        <v>0</v>
      </c>
      <c r="D33" s="93">
        <v>0</v>
      </c>
      <c r="E33" s="93">
        <v>0</v>
      </c>
      <c r="F33" s="93">
        <v>0</v>
      </c>
      <c r="G33" s="93">
        <f t="shared" si="5"/>
        <v>0</v>
      </c>
      <c r="H33" s="94" t="e">
        <f t="shared" si="6"/>
        <v>#DIV/0!</v>
      </c>
    </row>
    <row r="34" spans="1:10" ht="25.5" customHeight="1">
      <c r="A34" s="92" t="s">
        <v>291</v>
      </c>
      <c r="B34" s="42">
        <v>2127</v>
      </c>
      <c r="C34" s="93"/>
      <c r="D34" s="93"/>
      <c r="E34" s="93"/>
      <c r="F34" s="93"/>
      <c r="G34" s="93"/>
      <c r="H34" s="94"/>
    </row>
    <row r="35" spans="1:10" ht="25.5" customHeight="1">
      <c r="A35" s="92" t="s">
        <v>284</v>
      </c>
      <c r="B35" s="42">
        <v>2128</v>
      </c>
      <c r="C35" s="93"/>
      <c r="D35" s="93"/>
      <c r="E35" s="93"/>
      <c r="F35" s="93"/>
      <c r="G35" s="93">
        <f t="shared" si="2"/>
        <v>0</v>
      </c>
      <c r="H35" s="94"/>
    </row>
    <row r="36" spans="1:10" ht="34.5" customHeight="1">
      <c r="A36" s="265" t="s">
        <v>410</v>
      </c>
      <c r="B36" s="269">
        <v>2130</v>
      </c>
      <c r="C36" s="78">
        <f>SUM(C37:C39)</f>
        <v>3876</v>
      </c>
      <c r="D36" s="78">
        <f>SUM(D37:D39)</f>
        <v>4440</v>
      </c>
      <c r="E36" s="78">
        <f>SUM(E37:E39)</f>
        <v>5190</v>
      </c>
      <c r="F36" s="78">
        <f>SUM(F37:F39)</f>
        <v>4440</v>
      </c>
      <c r="G36" s="78">
        <f t="shared" si="2"/>
        <v>-750</v>
      </c>
      <c r="H36" s="267">
        <f t="shared" si="1"/>
        <v>85.549132947976886</v>
      </c>
    </row>
    <row r="37" spans="1:10" ht="25.5" customHeight="1">
      <c r="A37" s="92" t="s">
        <v>287</v>
      </c>
      <c r="B37" s="42">
        <v>2131</v>
      </c>
      <c r="C37" s="93"/>
      <c r="D37" s="93"/>
      <c r="E37" s="93"/>
      <c r="F37" s="93"/>
      <c r="G37" s="93">
        <f t="shared" si="2"/>
        <v>0</v>
      </c>
      <c r="H37" s="270" t="e">
        <f t="shared" si="1"/>
        <v>#DIV/0!</v>
      </c>
    </row>
    <row r="38" spans="1:10" ht="25.5" customHeight="1">
      <c r="A38" s="92" t="s">
        <v>288</v>
      </c>
      <c r="B38" s="42">
        <v>2132</v>
      </c>
      <c r="C38" s="93">
        <v>3876</v>
      </c>
      <c r="D38" s="93">
        <v>4440</v>
      </c>
      <c r="E38" s="93">
        <v>5190</v>
      </c>
      <c r="F38" s="93">
        <v>4440</v>
      </c>
      <c r="G38" s="93">
        <f t="shared" si="2"/>
        <v>-750</v>
      </c>
      <c r="H38" s="94">
        <f t="shared" si="1"/>
        <v>85.549132947976886</v>
      </c>
    </row>
    <row r="39" spans="1:10" ht="25.5" customHeight="1">
      <c r="A39" s="92" t="s">
        <v>441</v>
      </c>
      <c r="B39" s="42">
        <v>2133</v>
      </c>
      <c r="C39" s="93"/>
      <c r="D39" s="93"/>
      <c r="E39" s="93"/>
      <c r="F39" s="93"/>
      <c r="G39" s="93"/>
      <c r="H39" s="270" t="e">
        <f t="shared" si="1"/>
        <v>#DIV/0!</v>
      </c>
    </row>
    <row r="40" spans="1:10" ht="30" customHeight="1">
      <c r="A40" s="265" t="s">
        <v>289</v>
      </c>
      <c r="B40" s="269">
        <v>2140</v>
      </c>
      <c r="C40" s="78">
        <f>SUM(C41:C42)</f>
        <v>0</v>
      </c>
      <c r="D40" s="78">
        <f>SUM(D41:D42)</f>
        <v>0</v>
      </c>
      <c r="E40" s="78">
        <f>SUM(E41:E42)</f>
        <v>0</v>
      </c>
      <c r="F40" s="78">
        <f>SUM(F41:F42)</f>
        <v>0</v>
      </c>
      <c r="G40" s="78"/>
      <c r="H40" s="271" t="e">
        <f t="shared" si="1"/>
        <v>#DIV/0!</v>
      </c>
    </row>
    <row r="41" spans="1:10" ht="44.45" customHeight="1">
      <c r="A41" s="268" t="s">
        <v>94</v>
      </c>
      <c r="B41" s="429">
        <v>2141</v>
      </c>
      <c r="C41" s="93"/>
      <c r="D41" s="93"/>
      <c r="E41" s="93"/>
      <c r="F41" s="93"/>
      <c r="G41" s="93"/>
      <c r="H41" s="270" t="e">
        <f t="shared" si="1"/>
        <v>#DIV/0!</v>
      </c>
    </row>
    <row r="42" spans="1:10" ht="29.45" customHeight="1">
      <c r="A42" s="272" t="s">
        <v>449</v>
      </c>
      <c r="B42" s="42">
        <v>2142</v>
      </c>
      <c r="C42" s="93"/>
      <c r="D42" s="93"/>
      <c r="E42" s="93"/>
      <c r="F42" s="93"/>
      <c r="G42" s="93">
        <f t="shared" si="2"/>
        <v>0</v>
      </c>
      <c r="H42" s="270" t="e">
        <f t="shared" si="1"/>
        <v>#DIV/0!</v>
      </c>
    </row>
    <row r="43" spans="1:10" ht="34.5" customHeight="1">
      <c r="A43" s="265" t="s">
        <v>334</v>
      </c>
      <c r="B43" s="269">
        <v>2200</v>
      </c>
      <c r="C43" s="78">
        <f>SUM(C19,C27,C36,C40)</f>
        <v>8649</v>
      </c>
      <c r="D43" s="78">
        <f>SUM(D19,D27,D36,D40)</f>
        <v>9961</v>
      </c>
      <c r="E43" s="78">
        <f>SUM(E19,E27,E36,E40)</f>
        <v>11353</v>
      </c>
      <c r="F43" s="78">
        <f>SUM(F19,F27,F36,F40)</f>
        <v>9961</v>
      </c>
      <c r="G43" s="78">
        <f>F43-E43</f>
        <v>-1392</v>
      </c>
      <c r="H43" s="267">
        <f>(F43/E43)*100</f>
        <v>87.738923632520041</v>
      </c>
    </row>
    <row r="44" spans="1:10" s="274" customFormat="1">
      <c r="A44" s="273"/>
      <c r="B44" s="263"/>
      <c r="C44" s="263"/>
      <c r="D44" s="263"/>
      <c r="E44" s="263"/>
      <c r="F44" s="263"/>
      <c r="G44" s="263"/>
      <c r="H44" s="263"/>
    </row>
    <row r="45" spans="1:10" s="66" customFormat="1" ht="27.75" customHeight="1">
      <c r="A45" s="275" t="s">
        <v>465</v>
      </c>
      <c r="B45" s="276"/>
      <c r="C45" s="495" t="s">
        <v>134</v>
      </c>
      <c r="D45" s="495"/>
      <c r="E45" s="277"/>
      <c r="F45" s="496" t="s">
        <v>466</v>
      </c>
      <c r="G45" s="496"/>
      <c r="H45" s="496"/>
    </row>
    <row r="46" spans="1:10" s="74" customFormat="1" ht="15.75">
      <c r="A46" s="428" t="s">
        <v>358</v>
      </c>
      <c r="B46" s="73"/>
      <c r="C46" s="492" t="s">
        <v>364</v>
      </c>
      <c r="D46" s="492"/>
      <c r="E46" s="73"/>
      <c r="F46" s="493" t="s">
        <v>363</v>
      </c>
      <c r="G46" s="493"/>
      <c r="H46" s="493"/>
    </row>
    <row r="47" spans="1:10" s="263" customFormat="1">
      <c r="A47" s="278"/>
      <c r="I47" s="262"/>
      <c r="J47" s="262"/>
    </row>
    <row r="48" spans="1:10" s="263" customFormat="1">
      <c r="A48" s="278"/>
      <c r="I48" s="262"/>
      <c r="J48" s="262"/>
    </row>
    <row r="49" spans="1:10" s="263" customFormat="1">
      <c r="A49" s="278"/>
      <c r="I49" s="262"/>
      <c r="J49" s="262"/>
    </row>
    <row r="50" spans="1:10" s="263" customFormat="1">
      <c r="A50" s="278"/>
      <c r="I50" s="262"/>
      <c r="J50" s="262"/>
    </row>
    <row r="51" spans="1:10" s="263" customFormat="1">
      <c r="A51" s="278"/>
      <c r="I51" s="262"/>
      <c r="J51" s="262"/>
    </row>
    <row r="52" spans="1:10" s="263" customFormat="1">
      <c r="A52" s="278"/>
      <c r="I52" s="262"/>
      <c r="J52" s="262"/>
    </row>
    <row r="53" spans="1:10" s="263" customFormat="1">
      <c r="A53" s="278"/>
      <c r="I53" s="262"/>
      <c r="J53" s="262"/>
    </row>
    <row r="54" spans="1:10" s="263" customFormat="1">
      <c r="A54" s="278"/>
      <c r="I54" s="262"/>
      <c r="J54" s="262"/>
    </row>
    <row r="55" spans="1:10" s="263" customFormat="1">
      <c r="A55" s="278"/>
      <c r="I55" s="262"/>
      <c r="J55" s="262"/>
    </row>
    <row r="56" spans="1:10" s="263" customFormat="1">
      <c r="A56" s="278"/>
      <c r="I56" s="262"/>
      <c r="J56" s="262"/>
    </row>
    <row r="57" spans="1:10" s="263" customFormat="1">
      <c r="A57" s="278"/>
      <c r="I57" s="262"/>
      <c r="J57" s="262"/>
    </row>
    <row r="58" spans="1:10" s="263" customFormat="1">
      <c r="A58" s="278"/>
      <c r="I58" s="262"/>
      <c r="J58" s="262"/>
    </row>
    <row r="59" spans="1:10" s="263" customFormat="1">
      <c r="A59" s="278"/>
      <c r="I59" s="262"/>
      <c r="J59" s="262"/>
    </row>
    <row r="60" spans="1:10" s="263" customFormat="1">
      <c r="A60" s="278"/>
      <c r="I60" s="262"/>
      <c r="J60" s="262"/>
    </row>
    <row r="61" spans="1:10" s="263" customFormat="1">
      <c r="A61" s="278"/>
      <c r="I61" s="262"/>
      <c r="J61" s="262"/>
    </row>
    <row r="62" spans="1:10" s="263" customFormat="1">
      <c r="A62" s="278"/>
      <c r="I62" s="262"/>
      <c r="J62" s="262"/>
    </row>
    <row r="63" spans="1:10" s="263" customFormat="1">
      <c r="A63" s="278"/>
      <c r="I63" s="262"/>
      <c r="J63" s="262"/>
    </row>
    <row r="64" spans="1:10" s="263" customFormat="1">
      <c r="A64" s="278"/>
      <c r="I64" s="262"/>
      <c r="J64" s="262"/>
    </row>
    <row r="65" spans="1:10" s="263" customFormat="1">
      <c r="A65" s="278"/>
      <c r="I65" s="262"/>
      <c r="J65" s="262"/>
    </row>
    <row r="66" spans="1:10" s="263" customFormat="1">
      <c r="A66" s="278"/>
      <c r="I66" s="262"/>
      <c r="J66" s="262"/>
    </row>
    <row r="67" spans="1:10" s="263" customFormat="1">
      <c r="A67" s="278"/>
      <c r="I67" s="262"/>
      <c r="J67" s="262"/>
    </row>
    <row r="68" spans="1:10" s="263" customFormat="1">
      <c r="A68" s="278"/>
      <c r="I68" s="262"/>
      <c r="J68" s="262"/>
    </row>
    <row r="69" spans="1:10" s="263" customFormat="1">
      <c r="A69" s="278"/>
      <c r="I69" s="262"/>
      <c r="J69" s="262"/>
    </row>
    <row r="70" spans="1:10" s="263" customFormat="1">
      <c r="A70" s="278"/>
      <c r="I70" s="262"/>
      <c r="J70" s="262"/>
    </row>
    <row r="71" spans="1:10" s="263" customFormat="1">
      <c r="A71" s="278"/>
      <c r="I71" s="262"/>
      <c r="J71" s="262"/>
    </row>
    <row r="72" spans="1:10" s="263" customFormat="1">
      <c r="A72" s="278"/>
      <c r="I72" s="262"/>
      <c r="J72" s="262"/>
    </row>
    <row r="73" spans="1:10" s="263" customFormat="1">
      <c r="A73" s="278"/>
      <c r="I73" s="262"/>
      <c r="J73" s="262"/>
    </row>
    <row r="74" spans="1:10" s="263" customFormat="1">
      <c r="A74" s="278"/>
      <c r="I74" s="262"/>
      <c r="J74" s="262"/>
    </row>
    <row r="75" spans="1:10" s="263" customFormat="1">
      <c r="A75" s="278"/>
      <c r="I75" s="262"/>
      <c r="J75" s="262"/>
    </row>
    <row r="76" spans="1:10" s="263" customFormat="1">
      <c r="A76" s="278"/>
      <c r="I76" s="262"/>
      <c r="J76" s="262"/>
    </row>
    <row r="77" spans="1:10" s="263" customFormat="1">
      <c r="A77" s="278"/>
      <c r="I77" s="262"/>
      <c r="J77" s="262"/>
    </row>
    <row r="78" spans="1:10" s="263" customFormat="1">
      <c r="A78" s="278"/>
      <c r="I78" s="262"/>
      <c r="J78" s="262"/>
    </row>
    <row r="79" spans="1:10" s="263" customFormat="1">
      <c r="A79" s="278"/>
      <c r="I79" s="262"/>
      <c r="J79" s="262"/>
    </row>
    <row r="80" spans="1:10" s="263" customFormat="1">
      <c r="A80" s="278"/>
      <c r="I80" s="262"/>
      <c r="J80" s="262"/>
    </row>
    <row r="81" spans="1:10" s="263" customFormat="1">
      <c r="A81" s="278"/>
      <c r="I81" s="262"/>
      <c r="J81" s="262"/>
    </row>
    <row r="82" spans="1:10" s="263" customFormat="1">
      <c r="A82" s="278"/>
      <c r="I82" s="262"/>
      <c r="J82" s="262"/>
    </row>
    <row r="83" spans="1:10" s="263" customFormat="1">
      <c r="A83" s="278"/>
      <c r="I83" s="262"/>
      <c r="J83" s="262"/>
    </row>
    <row r="84" spans="1:10" s="263" customFormat="1">
      <c r="A84" s="278"/>
      <c r="I84" s="262"/>
      <c r="J84" s="262"/>
    </row>
    <row r="85" spans="1:10" s="263" customFormat="1">
      <c r="A85" s="278"/>
      <c r="I85" s="262"/>
      <c r="J85" s="262"/>
    </row>
    <row r="86" spans="1:10" s="263" customFormat="1">
      <c r="A86" s="278"/>
      <c r="I86" s="262"/>
      <c r="J86" s="262"/>
    </row>
    <row r="87" spans="1:10" s="263" customFormat="1">
      <c r="A87" s="278"/>
      <c r="I87" s="262"/>
      <c r="J87" s="262"/>
    </row>
    <row r="88" spans="1:10" s="263" customFormat="1">
      <c r="A88" s="278"/>
      <c r="I88" s="262"/>
      <c r="J88" s="262"/>
    </row>
    <row r="89" spans="1:10" s="263" customFormat="1">
      <c r="A89" s="278"/>
      <c r="I89" s="262"/>
      <c r="J89" s="262"/>
    </row>
    <row r="90" spans="1:10" s="263" customFormat="1">
      <c r="A90" s="278"/>
      <c r="I90" s="262"/>
      <c r="J90" s="262"/>
    </row>
    <row r="91" spans="1:10" s="263" customFormat="1">
      <c r="A91" s="278"/>
      <c r="I91" s="262"/>
      <c r="J91" s="262"/>
    </row>
    <row r="92" spans="1:10" s="263" customFormat="1">
      <c r="A92" s="278"/>
      <c r="I92" s="262"/>
      <c r="J92" s="262"/>
    </row>
    <row r="93" spans="1:10" s="263" customFormat="1">
      <c r="A93" s="278"/>
      <c r="I93" s="262"/>
      <c r="J93" s="262"/>
    </row>
    <row r="94" spans="1:10" s="263" customFormat="1">
      <c r="A94" s="278"/>
      <c r="I94" s="262"/>
      <c r="J94" s="262"/>
    </row>
    <row r="95" spans="1:10" s="263" customFormat="1">
      <c r="A95" s="278"/>
      <c r="I95" s="262"/>
      <c r="J95" s="262"/>
    </row>
    <row r="96" spans="1:10" s="263" customFormat="1">
      <c r="A96" s="278"/>
      <c r="I96" s="262"/>
      <c r="J96" s="262"/>
    </row>
    <row r="97" spans="1:10" s="263" customFormat="1">
      <c r="A97" s="278"/>
      <c r="I97" s="262"/>
      <c r="J97" s="262"/>
    </row>
    <row r="98" spans="1:10" s="263" customFormat="1">
      <c r="A98" s="278"/>
      <c r="I98" s="262"/>
      <c r="J98" s="262"/>
    </row>
    <row r="99" spans="1:10" s="263" customFormat="1">
      <c r="A99" s="278"/>
      <c r="I99" s="262"/>
      <c r="J99" s="262"/>
    </row>
    <row r="100" spans="1:10" s="263" customFormat="1">
      <c r="A100" s="278"/>
      <c r="I100" s="262"/>
      <c r="J100" s="262"/>
    </row>
    <row r="101" spans="1:10" s="263" customFormat="1">
      <c r="A101" s="278"/>
      <c r="I101" s="262"/>
      <c r="J101" s="262"/>
    </row>
    <row r="102" spans="1:10" s="263" customFormat="1">
      <c r="A102" s="278"/>
      <c r="I102" s="262"/>
      <c r="J102" s="262"/>
    </row>
    <row r="103" spans="1:10" s="263" customFormat="1">
      <c r="A103" s="278"/>
      <c r="I103" s="262"/>
      <c r="J103" s="262"/>
    </row>
    <row r="104" spans="1:10" s="263" customFormat="1">
      <c r="A104" s="278"/>
      <c r="I104" s="262"/>
      <c r="J104" s="262"/>
    </row>
    <row r="105" spans="1:10" s="263" customFormat="1">
      <c r="A105" s="278"/>
      <c r="I105" s="262"/>
      <c r="J105" s="262"/>
    </row>
    <row r="106" spans="1:10" s="263" customFormat="1">
      <c r="A106" s="278"/>
      <c r="I106" s="262"/>
      <c r="J106" s="262"/>
    </row>
    <row r="107" spans="1:10" s="263" customFormat="1">
      <c r="A107" s="278"/>
      <c r="I107" s="262"/>
      <c r="J107" s="262"/>
    </row>
    <row r="108" spans="1:10" s="263" customFormat="1">
      <c r="A108" s="278"/>
      <c r="I108" s="262"/>
      <c r="J108" s="262"/>
    </row>
    <row r="109" spans="1:10" s="263" customFormat="1">
      <c r="A109" s="278"/>
      <c r="I109" s="262"/>
      <c r="J109" s="262"/>
    </row>
    <row r="110" spans="1:10" s="263" customFormat="1">
      <c r="A110" s="278"/>
      <c r="I110" s="262"/>
      <c r="J110" s="262"/>
    </row>
    <row r="111" spans="1:10" s="263" customFormat="1">
      <c r="A111" s="278"/>
      <c r="I111" s="262"/>
      <c r="J111" s="262"/>
    </row>
    <row r="112" spans="1:10" s="263" customFormat="1">
      <c r="A112" s="278"/>
      <c r="I112" s="262"/>
      <c r="J112" s="262"/>
    </row>
    <row r="113" spans="1:10" s="263" customFormat="1">
      <c r="A113" s="278"/>
      <c r="I113" s="262"/>
      <c r="J113" s="262"/>
    </row>
    <row r="114" spans="1:10" s="263" customFormat="1">
      <c r="A114" s="278"/>
      <c r="I114" s="262"/>
      <c r="J114" s="262"/>
    </row>
    <row r="115" spans="1:10" s="263" customFormat="1">
      <c r="A115" s="278"/>
      <c r="I115" s="262"/>
      <c r="J115" s="262"/>
    </row>
    <row r="116" spans="1:10" s="263" customFormat="1">
      <c r="A116" s="278"/>
      <c r="I116" s="262"/>
      <c r="J116" s="262"/>
    </row>
    <row r="117" spans="1:10" s="263" customFormat="1">
      <c r="A117" s="278"/>
      <c r="I117" s="262"/>
      <c r="J117" s="262"/>
    </row>
    <row r="118" spans="1:10" s="263" customFormat="1">
      <c r="A118" s="278"/>
      <c r="I118" s="262"/>
      <c r="J118" s="262"/>
    </row>
    <row r="119" spans="1:10" s="263" customFormat="1">
      <c r="A119" s="278"/>
      <c r="I119" s="262"/>
      <c r="J119" s="262"/>
    </row>
    <row r="120" spans="1:10" s="263" customFormat="1">
      <c r="A120" s="278"/>
      <c r="I120" s="262"/>
      <c r="J120" s="262"/>
    </row>
    <row r="121" spans="1:10" s="263" customFormat="1">
      <c r="A121" s="278"/>
      <c r="I121" s="262"/>
      <c r="J121" s="262"/>
    </row>
    <row r="122" spans="1:10" s="263" customFormat="1">
      <c r="A122" s="278"/>
      <c r="I122" s="262"/>
      <c r="J122" s="262"/>
    </row>
    <row r="123" spans="1:10" s="263" customFormat="1">
      <c r="A123" s="278"/>
      <c r="I123" s="262"/>
      <c r="J123" s="262"/>
    </row>
    <row r="124" spans="1:10" s="263" customFormat="1">
      <c r="A124" s="278"/>
      <c r="I124" s="262"/>
      <c r="J124" s="262"/>
    </row>
    <row r="125" spans="1:10" s="263" customFormat="1">
      <c r="A125" s="278"/>
      <c r="I125" s="262"/>
      <c r="J125" s="262"/>
    </row>
    <row r="126" spans="1:10" s="263" customFormat="1">
      <c r="A126" s="278"/>
      <c r="I126" s="262"/>
      <c r="J126" s="262"/>
    </row>
    <row r="127" spans="1:10" s="263" customFormat="1">
      <c r="A127" s="278"/>
      <c r="I127" s="262"/>
      <c r="J127" s="262"/>
    </row>
    <row r="128" spans="1:10" s="263" customFormat="1">
      <c r="A128" s="278"/>
      <c r="I128" s="262"/>
      <c r="J128" s="262"/>
    </row>
    <row r="129" spans="1:10" s="263" customFormat="1">
      <c r="A129" s="278"/>
      <c r="I129" s="262"/>
      <c r="J129" s="262"/>
    </row>
    <row r="130" spans="1:10" s="263" customFormat="1">
      <c r="A130" s="278"/>
      <c r="I130" s="262"/>
      <c r="J130" s="262"/>
    </row>
    <row r="131" spans="1:10" s="263" customFormat="1">
      <c r="A131" s="278"/>
      <c r="I131" s="262"/>
      <c r="J131" s="262"/>
    </row>
    <row r="132" spans="1:10" s="263" customFormat="1">
      <c r="A132" s="278"/>
      <c r="I132" s="262"/>
      <c r="J132" s="262"/>
    </row>
    <row r="133" spans="1:10" s="263" customFormat="1">
      <c r="A133" s="278"/>
      <c r="I133" s="262"/>
      <c r="J133" s="262"/>
    </row>
    <row r="134" spans="1:10" s="263" customFormat="1">
      <c r="A134" s="278"/>
      <c r="I134" s="262"/>
      <c r="J134" s="262"/>
    </row>
    <row r="135" spans="1:10" s="263" customFormat="1">
      <c r="A135" s="278"/>
      <c r="I135" s="262"/>
      <c r="J135" s="262"/>
    </row>
    <row r="136" spans="1:10" s="263" customFormat="1">
      <c r="A136" s="278"/>
      <c r="I136" s="262"/>
      <c r="J136" s="262"/>
    </row>
    <row r="137" spans="1:10" s="263" customFormat="1">
      <c r="A137" s="278"/>
      <c r="I137" s="262"/>
      <c r="J137" s="262"/>
    </row>
    <row r="138" spans="1:10" s="263" customFormat="1">
      <c r="A138" s="278"/>
      <c r="I138" s="262"/>
      <c r="J138" s="262"/>
    </row>
    <row r="139" spans="1:10" s="263" customFormat="1">
      <c r="A139" s="278"/>
      <c r="I139" s="262"/>
      <c r="J139" s="262"/>
    </row>
    <row r="140" spans="1:10" s="263" customFormat="1">
      <c r="A140" s="278"/>
      <c r="I140" s="262"/>
      <c r="J140" s="262"/>
    </row>
    <row r="141" spans="1:10" s="263" customFormat="1">
      <c r="A141" s="278"/>
      <c r="I141" s="262"/>
      <c r="J141" s="262"/>
    </row>
    <row r="142" spans="1:10" s="263" customFormat="1">
      <c r="A142" s="278"/>
      <c r="I142" s="262"/>
      <c r="J142" s="262"/>
    </row>
    <row r="143" spans="1:10" s="263" customFormat="1">
      <c r="A143" s="278"/>
      <c r="I143" s="262"/>
      <c r="J143" s="262"/>
    </row>
    <row r="144" spans="1:10" s="263" customFormat="1">
      <c r="A144" s="278"/>
      <c r="I144" s="262"/>
      <c r="J144" s="262"/>
    </row>
    <row r="145" spans="1:10" s="263" customFormat="1">
      <c r="A145" s="278"/>
      <c r="I145" s="262"/>
      <c r="J145" s="262"/>
    </row>
    <row r="146" spans="1:10" s="263" customFormat="1">
      <c r="A146" s="278"/>
      <c r="I146" s="262"/>
      <c r="J146" s="262"/>
    </row>
    <row r="147" spans="1:10" s="263" customFormat="1">
      <c r="A147" s="278"/>
      <c r="I147" s="262"/>
      <c r="J147" s="262"/>
    </row>
    <row r="148" spans="1:10" s="263" customFormat="1">
      <c r="A148" s="278"/>
      <c r="I148" s="262"/>
      <c r="J148" s="262"/>
    </row>
    <row r="149" spans="1:10" s="263" customFormat="1">
      <c r="A149" s="278"/>
      <c r="I149" s="262"/>
      <c r="J149" s="262"/>
    </row>
    <row r="150" spans="1:10" s="263" customFormat="1">
      <c r="A150" s="278"/>
      <c r="I150" s="262"/>
      <c r="J150" s="262"/>
    </row>
    <row r="151" spans="1:10" s="263" customFormat="1">
      <c r="A151" s="278"/>
      <c r="I151" s="262"/>
      <c r="J151" s="262"/>
    </row>
    <row r="152" spans="1:10" s="263" customFormat="1">
      <c r="A152" s="278"/>
      <c r="I152" s="262"/>
      <c r="J152" s="262"/>
    </row>
    <row r="153" spans="1:10" s="263" customFormat="1">
      <c r="A153" s="278"/>
      <c r="I153" s="262"/>
      <c r="J153" s="262"/>
    </row>
    <row r="154" spans="1:10" s="263" customFormat="1">
      <c r="A154" s="278"/>
      <c r="I154" s="262"/>
      <c r="J154" s="262"/>
    </row>
    <row r="155" spans="1:10" s="263" customFormat="1">
      <c r="A155" s="278"/>
      <c r="I155" s="262"/>
      <c r="J155" s="262"/>
    </row>
    <row r="156" spans="1:10" s="263" customFormat="1">
      <c r="A156" s="278"/>
      <c r="I156" s="262"/>
      <c r="J156" s="262"/>
    </row>
    <row r="157" spans="1:10" s="263" customFormat="1">
      <c r="A157" s="278"/>
      <c r="I157" s="262"/>
      <c r="J157" s="262"/>
    </row>
    <row r="158" spans="1:10" s="263" customFormat="1">
      <c r="A158" s="278"/>
      <c r="I158" s="262"/>
      <c r="J158" s="262"/>
    </row>
    <row r="159" spans="1:10" s="263" customFormat="1">
      <c r="A159" s="278"/>
      <c r="I159" s="262"/>
      <c r="J159" s="262"/>
    </row>
    <row r="160" spans="1:10" s="263" customFormat="1">
      <c r="A160" s="278"/>
      <c r="I160" s="262"/>
      <c r="J160" s="262"/>
    </row>
    <row r="161" spans="1:10" s="263" customFormat="1">
      <c r="A161" s="278"/>
      <c r="I161" s="262"/>
      <c r="J161" s="262"/>
    </row>
    <row r="162" spans="1:10" s="263" customFormat="1">
      <c r="A162" s="278"/>
      <c r="I162" s="262"/>
      <c r="J162" s="262"/>
    </row>
    <row r="163" spans="1:10" s="263" customFormat="1">
      <c r="A163" s="278"/>
      <c r="I163" s="262"/>
      <c r="J163" s="262"/>
    </row>
    <row r="164" spans="1:10" s="263" customFormat="1">
      <c r="A164" s="278"/>
      <c r="I164" s="262"/>
      <c r="J164" s="262"/>
    </row>
    <row r="165" spans="1:10" s="263" customFormat="1">
      <c r="A165" s="278"/>
      <c r="I165" s="262"/>
      <c r="J165" s="262"/>
    </row>
    <row r="166" spans="1:10" s="263" customFormat="1">
      <c r="A166" s="278"/>
      <c r="I166" s="262"/>
      <c r="J166" s="262"/>
    </row>
    <row r="167" spans="1:10" s="263" customFormat="1">
      <c r="A167" s="278"/>
      <c r="I167" s="262"/>
      <c r="J167" s="262"/>
    </row>
    <row r="168" spans="1:10" s="263" customFormat="1">
      <c r="A168" s="278"/>
      <c r="I168" s="262"/>
      <c r="J168" s="262"/>
    </row>
    <row r="169" spans="1:10" s="263" customFormat="1">
      <c r="A169" s="278"/>
      <c r="I169" s="262"/>
      <c r="J169" s="262"/>
    </row>
    <row r="170" spans="1:10" s="263" customFormat="1">
      <c r="A170" s="278"/>
      <c r="I170" s="262"/>
      <c r="J170" s="262"/>
    </row>
    <row r="171" spans="1:10" s="263" customFormat="1">
      <c r="A171" s="278"/>
      <c r="I171" s="262"/>
      <c r="J171" s="262"/>
    </row>
    <row r="172" spans="1:10" s="263" customFormat="1">
      <c r="A172" s="278"/>
      <c r="I172" s="262"/>
      <c r="J172" s="262"/>
    </row>
    <row r="173" spans="1:10" s="263" customFormat="1">
      <c r="A173" s="278"/>
      <c r="I173" s="262"/>
      <c r="J173" s="262"/>
    </row>
    <row r="174" spans="1:10" s="263" customFormat="1">
      <c r="A174" s="278"/>
      <c r="I174" s="262"/>
      <c r="J174" s="262"/>
    </row>
    <row r="175" spans="1:10" s="263" customFormat="1">
      <c r="A175" s="278"/>
      <c r="I175" s="262"/>
      <c r="J175" s="262"/>
    </row>
    <row r="176" spans="1:10" s="263" customFormat="1">
      <c r="A176" s="278"/>
      <c r="I176" s="262"/>
      <c r="J176" s="262"/>
    </row>
    <row r="177" spans="1:10" s="263" customFormat="1">
      <c r="A177" s="278"/>
      <c r="I177" s="262"/>
      <c r="J177" s="262"/>
    </row>
    <row r="178" spans="1:10" s="263" customFormat="1">
      <c r="A178" s="278"/>
      <c r="I178" s="262"/>
      <c r="J178" s="262"/>
    </row>
    <row r="179" spans="1:10" s="263" customFormat="1">
      <c r="A179" s="278"/>
      <c r="I179" s="262"/>
      <c r="J179" s="262"/>
    </row>
    <row r="180" spans="1:10" s="263" customFormat="1">
      <c r="A180" s="278"/>
      <c r="I180" s="262"/>
      <c r="J180" s="262"/>
    </row>
    <row r="181" spans="1:10" s="263" customFormat="1">
      <c r="A181" s="278"/>
      <c r="I181" s="262"/>
      <c r="J181" s="262"/>
    </row>
    <row r="182" spans="1:10" s="263" customFormat="1">
      <c r="A182" s="278"/>
      <c r="I182" s="262"/>
      <c r="J182" s="262"/>
    </row>
    <row r="183" spans="1:10" s="263" customFormat="1">
      <c r="A183" s="278"/>
      <c r="I183" s="262"/>
      <c r="J183" s="262"/>
    </row>
    <row r="184" spans="1:10" s="263" customFormat="1">
      <c r="A184" s="278"/>
      <c r="I184" s="262"/>
      <c r="J184" s="262"/>
    </row>
    <row r="185" spans="1:10" s="263" customFormat="1">
      <c r="A185" s="278"/>
      <c r="I185" s="262"/>
      <c r="J185" s="262"/>
    </row>
    <row r="186" spans="1:10" s="263" customFormat="1">
      <c r="A186" s="278"/>
      <c r="I186" s="262"/>
      <c r="J186" s="262"/>
    </row>
    <row r="187" spans="1:10" s="263" customFormat="1">
      <c r="A187" s="278"/>
      <c r="I187" s="262"/>
      <c r="J187" s="262"/>
    </row>
    <row r="188" spans="1:10" s="263" customFormat="1">
      <c r="A188" s="278"/>
      <c r="I188" s="262"/>
      <c r="J188" s="262"/>
    </row>
    <row r="189" spans="1:10" s="263" customFormat="1">
      <c r="A189" s="278"/>
      <c r="I189" s="262"/>
      <c r="J189" s="262"/>
    </row>
    <row r="190" spans="1:10" s="263" customFormat="1">
      <c r="A190" s="278"/>
      <c r="I190" s="262"/>
      <c r="J190" s="262"/>
    </row>
    <row r="191" spans="1:10" s="263" customFormat="1">
      <c r="A191" s="278"/>
      <c r="I191" s="262"/>
      <c r="J191" s="262"/>
    </row>
    <row r="192" spans="1:10" s="263" customFormat="1">
      <c r="A192" s="278"/>
      <c r="I192" s="262"/>
      <c r="J192" s="262"/>
    </row>
    <row r="193" spans="1:10" s="263" customFormat="1">
      <c r="A193" s="278"/>
      <c r="I193" s="262"/>
      <c r="J193" s="262"/>
    </row>
    <row r="194" spans="1:10" s="263" customFormat="1">
      <c r="A194" s="278"/>
      <c r="I194" s="262"/>
      <c r="J194" s="262"/>
    </row>
    <row r="195" spans="1:10" s="263" customFormat="1">
      <c r="A195" s="278"/>
      <c r="I195" s="262"/>
      <c r="J195" s="262"/>
    </row>
    <row r="196" spans="1:10" s="263" customFormat="1">
      <c r="A196" s="278"/>
      <c r="I196" s="262"/>
      <c r="J196" s="262"/>
    </row>
  </sheetData>
  <mergeCells count="12">
    <mergeCell ref="A2:H2"/>
    <mergeCell ref="C46:D46"/>
    <mergeCell ref="F46:H46"/>
    <mergeCell ref="A7:H7"/>
    <mergeCell ref="A18:H18"/>
    <mergeCell ref="C45:D45"/>
    <mergeCell ref="F45:H45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3" fitToHeight="2" orientation="landscape" verticalDpi="300" r:id="rId1"/>
  <headerFooter alignWithMargins="0"/>
  <rowBreaks count="1" manualBreakCount="1">
    <brk id="23" max="7" man="1"/>
  </rowBreaks>
  <ignoredErrors>
    <ignoredError sqref="G10:H10 H36:H37 H38 G11 G9:H9 H39:H42" evalError="1"/>
    <ignoredError sqref="G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O12" sqref="O12"/>
    </sheetView>
  </sheetViews>
  <sheetFormatPr defaultColWidth="9.140625" defaultRowHeight="18.75"/>
  <cols>
    <col min="1" max="1" width="60.7109375" style="1" customWidth="1"/>
    <col min="2" max="3" width="14.140625" style="39" customWidth="1"/>
    <col min="4" max="4" width="16.140625" style="39" customWidth="1"/>
    <col min="5" max="5" width="16.7109375" style="39" customWidth="1"/>
    <col min="6" max="6" width="15.140625" style="39" customWidth="1"/>
    <col min="7" max="7" width="16" style="39" customWidth="1"/>
    <col min="8" max="16384" width="9.140625" style="1"/>
  </cols>
  <sheetData>
    <row r="2" spans="1:7">
      <c r="A2" s="486" t="s">
        <v>417</v>
      </c>
      <c r="B2" s="486"/>
      <c r="C2" s="486"/>
      <c r="D2" s="486"/>
      <c r="E2" s="486"/>
      <c r="F2" s="486"/>
      <c r="G2" s="486"/>
    </row>
    <row r="3" spans="1:7">
      <c r="A3" s="99"/>
      <c r="B3" s="6"/>
      <c r="C3" s="6"/>
      <c r="D3" s="99"/>
      <c r="E3" s="99"/>
      <c r="F3" s="99"/>
      <c r="G3" s="6"/>
    </row>
    <row r="4" spans="1:7" ht="73.5" customHeight="1">
      <c r="A4" s="40" t="s">
        <v>151</v>
      </c>
      <c r="B4" s="41" t="s">
        <v>18</v>
      </c>
      <c r="C4" s="62" t="s">
        <v>587</v>
      </c>
      <c r="D4" s="62" t="s">
        <v>588</v>
      </c>
      <c r="E4" s="62" t="s">
        <v>589</v>
      </c>
      <c r="F4" s="62" t="s">
        <v>436</v>
      </c>
      <c r="G4" s="63" t="s">
        <v>397</v>
      </c>
    </row>
    <row r="5" spans="1:7" ht="25.5" customHeight="1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</row>
    <row r="6" spans="1:7" ht="26.25" customHeight="1">
      <c r="A6" s="507" t="s">
        <v>99</v>
      </c>
      <c r="B6" s="508"/>
      <c r="C6" s="508"/>
      <c r="D6" s="508"/>
      <c r="E6" s="508"/>
      <c r="F6" s="508"/>
      <c r="G6" s="509"/>
    </row>
    <row r="7" spans="1:7" ht="24.75" customHeight="1">
      <c r="A7" s="38" t="s">
        <v>407</v>
      </c>
      <c r="B7" s="28">
        <v>2050</v>
      </c>
      <c r="C7" s="29">
        <f>SUM(C8:C8)</f>
        <v>0</v>
      </c>
      <c r="D7" s="29">
        <f>SUM(D8:D8)</f>
        <v>0</v>
      </c>
      <c r="E7" s="29">
        <f>SUM(E8:E8)</f>
        <v>0</v>
      </c>
      <c r="F7" s="29">
        <f>E7-D7</f>
        <v>0</v>
      </c>
      <c r="G7" s="43" t="e">
        <f>(E7/D7)*100</f>
        <v>#DIV/0!</v>
      </c>
    </row>
    <row r="8" spans="1:7" ht="21.75" customHeight="1">
      <c r="A8" s="46"/>
      <c r="B8" s="47"/>
      <c r="C8" s="47"/>
      <c r="D8" s="48"/>
      <c r="E8" s="48"/>
      <c r="F8" s="44">
        <f t="shared" ref="F8:F23" si="0">E8-D8</f>
        <v>0</v>
      </c>
      <c r="G8" s="49" t="e">
        <f t="shared" ref="G8:G23" si="1">(E8/D8)*100</f>
        <v>#DIV/0!</v>
      </c>
    </row>
    <row r="9" spans="1:7" s="20" customFormat="1" ht="23.25" customHeight="1">
      <c r="A9" s="53" t="s">
        <v>406</v>
      </c>
      <c r="B9" s="54">
        <v>2060</v>
      </c>
      <c r="C9" s="48">
        <f>SUM(C10:C10)</f>
        <v>0</v>
      </c>
      <c r="D9" s="48">
        <f>SUM(D10:D10)</f>
        <v>0</v>
      </c>
      <c r="E9" s="48">
        <f t="shared" ref="E9" si="2">SUM(E10:E10)</f>
        <v>0</v>
      </c>
      <c r="F9" s="44">
        <f t="shared" si="0"/>
        <v>0</v>
      </c>
      <c r="G9" s="49" t="e">
        <f t="shared" si="1"/>
        <v>#DIV/0!</v>
      </c>
    </row>
    <row r="10" spans="1:7" s="20" customFormat="1" ht="23.25" customHeight="1">
      <c r="A10" s="51"/>
      <c r="B10" s="50"/>
      <c r="C10" s="50"/>
      <c r="D10" s="48"/>
      <c r="E10" s="48"/>
      <c r="F10" s="44">
        <f t="shared" si="0"/>
        <v>0</v>
      </c>
      <c r="G10" s="49" t="e">
        <f t="shared" si="1"/>
        <v>#DIV/0!</v>
      </c>
    </row>
    <row r="11" spans="1:7" s="20" customFormat="1" ht="29.25" customHeight="1">
      <c r="A11" s="510" t="s">
        <v>408</v>
      </c>
      <c r="B11" s="511"/>
      <c r="C11" s="511"/>
      <c r="D11" s="511"/>
      <c r="E11" s="511"/>
      <c r="F11" s="511"/>
      <c r="G11" s="512"/>
    </row>
    <row r="12" spans="1:7" s="20" customFormat="1" ht="42.75" customHeight="1">
      <c r="A12" s="55" t="s">
        <v>361</v>
      </c>
      <c r="B12" s="50"/>
      <c r="C12" s="50"/>
      <c r="D12" s="48"/>
      <c r="E12" s="48"/>
      <c r="F12" s="44"/>
      <c r="G12" s="48"/>
    </row>
    <row r="13" spans="1:7" s="20" customFormat="1" ht="27.75" customHeight="1">
      <c r="A13" s="56" t="s">
        <v>409</v>
      </c>
      <c r="B13" s="54">
        <v>2117</v>
      </c>
      <c r="C13" s="48">
        <f>SUM(C14:C14)</f>
        <v>0</v>
      </c>
      <c r="D13" s="48">
        <f>SUM(D14:D14)</f>
        <v>0</v>
      </c>
      <c r="E13" s="48">
        <f>SUM(E14:E14)</f>
        <v>0</v>
      </c>
      <c r="F13" s="48">
        <f t="shared" si="0"/>
        <v>0</v>
      </c>
      <c r="G13" s="49" t="e">
        <f t="shared" si="1"/>
        <v>#DIV/0!</v>
      </c>
    </row>
    <row r="14" spans="1:7" s="20" customFormat="1" ht="22.5" customHeight="1">
      <c r="A14" s="52"/>
      <c r="B14" s="50"/>
      <c r="C14" s="50"/>
      <c r="D14" s="44"/>
      <c r="E14" s="44"/>
      <c r="F14" s="44">
        <f t="shared" si="0"/>
        <v>0</v>
      </c>
      <c r="G14" s="49" t="e">
        <f t="shared" si="1"/>
        <v>#DIV/0!</v>
      </c>
    </row>
    <row r="15" spans="1:7" s="20" customFormat="1" ht="40.5" customHeight="1">
      <c r="A15" s="57" t="s">
        <v>355</v>
      </c>
      <c r="B15" s="50"/>
      <c r="C15" s="50"/>
      <c r="D15" s="44"/>
      <c r="E15" s="44"/>
      <c r="F15" s="44"/>
      <c r="G15" s="44"/>
    </row>
    <row r="16" spans="1:7" s="20" customFormat="1" ht="29.25" customHeight="1">
      <c r="A16" s="51" t="s">
        <v>409</v>
      </c>
      <c r="B16" s="54">
        <v>2128</v>
      </c>
      <c r="C16" s="48">
        <f>SUM(C17:C17)</f>
        <v>0</v>
      </c>
      <c r="D16" s="48">
        <f>SUM(D17:D17)</f>
        <v>0</v>
      </c>
      <c r="E16" s="48">
        <f>SUM(E17:E17)</f>
        <v>0</v>
      </c>
      <c r="F16" s="48">
        <f t="shared" si="0"/>
        <v>0</v>
      </c>
      <c r="G16" s="49" t="e">
        <f t="shared" si="1"/>
        <v>#DIV/0!</v>
      </c>
    </row>
    <row r="17" spans="1:8" s="20" customFormat="1" ht="23.25" customHeight="1">
      <c r="A17" s="51"/>
      <c r="B17" s="50"/>
      <c r="C17" s="50"/>
      <c r="D17" s="48"/>
      <c r="E17" s="48"/>
      <c r="F17" s="44">
        <f t="shared" si="0"/>
        <v>0</v>
      </c>
      <c r="G17" s="49" t="e">
        <f t="shared" si="1"/>
        <v>#DIV/0!</v>
      </c>
    </row>
    <row r="18" spans="1:8" s="20" customFormat="1" ht="37.5" customHeight="1">
      <c r="A18" s="55" t="s">
        <v>411</v>
      </c>
      <c r="B18" s="50"/>
      <c r="C18" s="50"/>
      <c r="D18" s="44"/>
      <c r="E18" s="44"/>
      <c r="F18" s="44"/>
      <c r="G18" s="45"/>
    </row>
    <row r="19" spans="1:8" s="20" customFormat="1" ht="38.25" customHeight="1">
      <c r="A19" s="58" t="s">
        <v>412</v>
      </c>
      <c r="B19" s="54">
        <v>2123</v>
      </c>
      <c r="C19" s="48">
        <f>SUM(C20:C20)</f>
        <v>0</v>
      </c>
      <c r="D19" s="48">
        <f>SUM(D20:D20)</f>
        <v>0</v>
      </c>
      <c r="E19" s="48">
        <f>SUM(E20:E20)</f>
        <v>0</v>
      </c>
      <c r="F19" s="48">
        <f t="shared" si="0"/>
        <v>0</v>
      </c>
      <c r="G19" s="49" t="e">
        <f t="shared" si="1"/>
        <v>#DIV/0!</v>
      </c>
    </row>
    <row r="20" spans="1:8" s="20" customFormat="1" ht="24.75" customHeight="1">
      <c r="A20" s="51"/>
      <c r="B20" s="50"/>
      <c r="C20" s="50"/>
      <c r="D20" s="48"/>
      <c r="E20" s="48"/>
      <c r="F20" s="48">
        <f t="shared" si="0"/>
        <v>0</v>
      </c>
      <c r="G20" s="49" t="e">
        <f t="shared" si="1"/>
        <v>#DIV/0!</v>
      </c>
    </row>
    <row r="21" spans="1:8" s="20" customFormat="1" ht="26.25" customHeight="1">
      <c r="A21" s="59" t="s">
        <v>413</v>
      </c>
      <c r="B21" s="50"/>
      <c r="C21" s="50"/>
      <c r="D21" s="48"/>
      <c r="E21" s="48"/>
      <c r="F21" s="44"/>
      <c r="G21" s="49"/>
    </row>
    <row r="22" spans="1:8" s="20" customFormat="1" ht="41.25" customHeight="1">
      <c r="A22" s="58" t="s">
        <v>414</v>
      </c>
      <c r="B22" s="54">
        <v>2142</v>
      </c>
      <c r="C22" s="48">
        <f>SUM(C23:C23)</f>
        <v>0</v>
      </c>
      <c r="D22" s="48">
        <f>SUM(D23:D23)</f>
        <v>0</v>
      </c>
      <c r="E22" s="48">
        <f>SUM(E23:E23)</f>
        <v>0</v>
      </c>
      <c r="F22" s="44">
        <f t="shared" si="0"/>
        <v>0</v>
      </c>
      <c r="G22" s="49" t="e">
        <f t="shared" si="1"/>
        <v>#DIV/0!</v>
      </c>
    </row>
    <row r="23" spans="1:8" s="20" customFormat="1" ht="28.5" customHeight="1">
      <c r="A23" s="51"/>
      <c r="B23" s="50"/>
      <c r="C23" s="50"/>
      <c r="D23" s="48"/>
      <c r="E23" s="48"/>
      <c r="F23" s="44">
        <f t="shared" si="0"/>
        <v>0</v>
      </c>
      <c r="G23" s="49" t="e">
        <f t="shared" si="1"/>
        <v>#DIV/0!</v>
      </c>
    </row>
    <row r="24" spans="1:8">
      <c r="A24" s="30"/>
      <c r="B24" s="31"/>
      <c r="C24" s="31"/>
      <c r="D24" s="32"/>
      <c r="E24" s="33"/>
      <c r="F24" s="33"/>
      <c r="G24" s="33"/>
    </row>
    <row r="25" spans="1:8" ht="24.75" customHeight="1">
      <c r="A25" s="21" t="s">
        <v>446</v>
      </c>
      <c r="B25" s="12"/>
      <c r="C25" s="513"/>
      <c r="D25" s="513"/>
      <c r="E25" s="36"/>
      <c r="F25" s="514" t="s">
        <v>451</v>
      </c>
      <c r="G25" s="514"/>
      <c r="H25" s="37"/>
    </row>
    <row r="26" spans="1:8">
      <c r="A26" s="65" t="s">
        <v>358</v>
      </c>
      <c r="B26" s="64"/>
      <c r="C26" s="505" t="s">
        <v>364</v>
      </c>
      <c r="D26" s="505"/>
      <c r="E26" s="64"/>
      <c r="F26" s="506" t="s">
        <v>170</v>
      </c>
      <c r="G26" s="506"/>
      <c r="H26" s="100"/>
    </row>
    <row r="27" spans="1:8">
      <c r="A27" s="30"/>
      <c r="B27" s="31"/>
      <c r="C27" s="31"/>
      <c r="D27" s="32"/>
      <c r="E27" s="33"/>
      <c r="F27" s="33"/>
      <c r="G27" s="33"/>
    </row>
    <row r="28" spans="1:8">
      <c r="A28" s="30"/>
      <c r="B28" s="31"/>
      <c r="C28" s="31"/>
      <c r="D28" s="32"/>
      <c r="E28" s="33"/>
      <c r="F28" s="33"/>
      <c r="G28" s="33"/>
    </row>
    <row r="29" spans="1:8">
      <c r="A29" s="30"/>
      <c r="B29" s="31"/>
      <c r="C29" s="31"/>
      <c r="D29" s="32"/>
      <c r="E29" s="33"/>
      <c r="F29" s="33"/>
      <c r="G29" s="33"/>
    </row>
    <row r="30" spans="1:8">
      <c r="A30" s="30"/>
      <c r="B30" s="31"/>
      <c r="C30" s="31"/>
      <c r="D30" s="32"/>
      <c r="E30" s="33"/>
      <c r="F30" s="33"/>
      <c r="G30" s="33"/>
    </row>
    <row r="31" spans="1:8">
      <c r="A31" s="30"/>
      <c r="B31" s="31"/>
      <c r="C31" s="31"/>
      <c r="D31" s="32"/>
      <c r="E31" s="33"/>
      <c r="F31" s="33"/>
      <c r="G31" s="33"/>
    </row>
    <row r="32" spans="1:8">
      <c r="A32" s="30"/>
      <c r="B32" s="31"/>
      <c r="C32" s="31"/>
      <c r="D32" s="32"/>
      <c r="E32" s="33"/>
      <c r="F32" s="33"/>
      <c r="G32" s="33"/>
    </row>
    <row r="33" spans="1:7">
      <c r="A33" s="30"/>
      <c r="B33" s="31"/>
      <c r="C33" s="31"/>
      <c r="D33" s="32"/>
      <c r="E33" s="33"/>
      <c r="F33" s="33"/>
      <c r="G33" s="33"/>
    </row>
    <row r="34" spans="1:7">
      <c r="A34" s="30"/>
      <c r="B34" s="31"/>
      <c r="C34" s="31"/>
      <c r="D34" s="32"/>
      <c r="E34" s="33"/>
      <c r="F34" s="33"/>
      <c r="G34" s="33"/>
    </row>
    <row r="35" spans="1:7">
      <c r="A35" s="30"/>
      <c r="B35" s="31"/>
      <c r="C35" s="31"/>
      <c r="D35" s="32"/>
      <c r="E35" s="33"/>
      <c r="F35" s="33"/>
      <c r="G35" s="33"/>
    </row>
    <row r="36" spans="1:7">
      <c r="A36" s="30"/>
      <c r="B36" s="31"/>
      <c r="C36" s="31"/>
      <c r="D36" s="32"/>
      <c r="E36" s="33"/>
      <c r="F36" s="33"/>
      <c r="G36" s="33"/>
    </row>
    <row r="37" spans="1:7">
      <c r="A37" s="30"/>
      <c r="B37" s="31"/>
      <c r="C37" s="31"/>
      <c r="D37" s="32"/>
      <c r="E37" s="33"/>
      <c r="F37" s="33"/>
      <c r="G37" s="33"/>
    </row>
    <row r="38" spans="1:7">
      <c r="A38" s="30"/>
      <c r="B38" s="31"/>
      <c r="C38" s="31"/>
      <c r="D38" s="32"/>
      <c r="E38" s="33"/>
      <c r="F38" s="33"/>
      <c r="G38" s="33"/>
    </row>
    <row r="39" spans="1:7">
      <c r="A39" s="30"/>
      <c r="B39" s="31"/>
      <c r="C39" s="31"/>
      <c r="D39" s="32"/>
      <c r="E39" s="33"/>
      <c r="F39" s="33"/>
      <c r="G39" s="33"/>
    </row>
    <row r="40" spans="1:7">
      <c r="A40" s="30"/>
      <c r="B40" s="31"/>
      <c r="C40" s="31"/>
      <c r="D40" s="32"/>
      <c r="E40" s="33"/>
      <c r="F40" s="33"/>
      <c r="G40" s="33"/>
    </row>
    <row r="41" spans="1:7">
      <c r="A41" s="30"/>
      <c r="B41" s="31"/>
      <c r="C41" s="31"/>
      <c r="D41" s="32"/>
      <c r="E41" s="33"/>
      <c r="F41" s="33"/>
      <c r="G41" s="33"/>
    </row>
    <row r="42" spans="1:7">
      <c r="A42" s="30"/>
      <c r="B42" s="31"/>
      <c r="C42" s="31"/>
      <c r="D42" s="32"/>
      <c r="E42" s="33"/>
      <c r="F42" s="33"/>
      <c r="G42" s="33"/>
    </row>
    <row r="43" spans="1:7">
      <c r="A43" s="30"/>
      <c r="B43" s="31"/>
      <c r="C43" s="31"/>
      <c r="D43" s="32"/>
      <c r="E43" s="33"/>
      <c r="F43" s="33"/>
      <c r="G43" s="33"/>
    </row>
    <row r="44" spans="1:7">
      <c r="A44" s="30"/>
      <c r="B44" s="31"/>
      <c r="C44" s="31"/>
      <c r="D44" s="32"/>
      <c r="E44" s="33"/>
      <c r="F44" s="33"/>
      <c r="G44" s="33"/>
    </row>
    <row r="45" spans="1:7">
      <c r="A45" s="30"/>
      <c r="B45" s="31"/>
      <c r="C45" s="31"/>
      <c r="D45" s="32"/>
      <c r="E45" s="33"/>
      <c r="F45" s="33"/>
      <c r="G45" s="33"/>
    </row>
    <row r="46" spans="1:7">
      <c r="A46" s="30"/>
      <c r="B46" s="31"/>
      <c r="C46" s="31"/>
      <c r="D46" s="32"/>
      <c r="E46" s="33"/>
      <c r="F46" s="33"/>
      <c r="G46" s="33"/>
    </row>
    <row r="47" spans="1:7">
      <c r="A47" s="30"/>
      <c r="B47" s="31"/>
      <c r="C47" s="31"/>
      <c r="D47" s="32"/>
      <c r="E47" s="33"/>
      <c r="F47" s="33"/>
      <c r="G47" s="33"/>
    </row>
    <row r="48" spans="1:7">
      <c r="A48" s="30"/>
      <c r="B48" s="31"/>
      <c r="C48" s="31"/>
      <c r="D48" s="32"/>
      <c r="E48" s="33"/>
      <c r="F48" s="33"/>
      <c r="G48" s="33"/>
    </row>
    <row r="49" spans="1:7">
      <c r="A49" s="30"/>
      <c r="B49" s="31"/>
      <c r="C49" s="31"/>
      <c r="D49" s="32"/>
      <c r="E49" s="33"/>
      <c r="F49" s="33"/>
      <c r="G49" s="33"/>
    </row>
    <row r="50" spans="1:7">
      <c r="A50" s="30"/>
      <c r="B50" s="31"/>
      <c r="C50" s="31"/>
      <c r="D50" s="32"/>
      <c r="E50" s="33"/>
      <c r="F50" s="33"/>
      <c r="G50" s="33"/>
    </row>
    <row r="51" spans="1:7">
      <c r="A51" s="30"/>
      <c r="B51" s="31"/>
      <c r="C51" s="31"/>
      <c r="D51" s="32"/>
      <c r="E51" s="33"/>
      <c r="F51" s="33"/>
      <c r="G51" s="33"/>
    </row>
    <row r="52" spans="1:7">
      <c r="A52" s="30"/>
      <c r="B52" s="31"/>
      <c r="C52" s="31"/>
      <c r="D52" s="32"/>
      <c r="E52" s="33"/>
      <c r="F52" s="33"/>
      <c r="G52" s="33"/>
    </row>
    <row r="53" spans="1:7">
      <c r="A53" s="30"/>
      <c r="B53" s="31"/>
      <c r="C53" s="31"/>
      <c r="D53" s="32"/>
      <c r="E53" s="33"/>
      <c r="F53" s="33"/>
      <c r="G53" s="33"/>
    </row>
    <row r="54" spans="1:7">
      <c r="A54" s="30"/>
      <c r="B54" s="31"/>
      <c r="C54" s="31"/>
      <c r="D54" s="32"/>
      <c r="E54" s="33"/>
      <c r="F54" s="33"/>
      <c r="G54" s="33"/>
    </row>
    <row r="55" spans="1:7">
      <c r="A55" s="30"/>
      <c r="B55" s="31"/>
      <c r="C55" s="31"/>
      <c r="D55" s="32"/>
      <c r="E55" s="33"/>
      <c r="F55" s="33"/>
      <c r="G55" s="33"/>
    </row>
    <row r="56" spans="1:7">
      <c r="A56" s="30"/>
      <c r="B56" s="31"/>
      <c r="C56" s="31"/>
      <c r="D56" s="32"/>
      <c r="E56" s="33"/>
      <c r="F56" s="33"/>
      <c r="G56" s="33"/>
    </row>
    <row r="57" spans="1:7">
      <c r="A57" s="30"/>
      <c r="B57" s="31"/>
      <c r="C57" s="31"/>
      <c r="D57" s="32"/>
      <c r="E57" s="33"/>
      <c r="F57" s="33"/>
      <c r="G57" s="33"/>
    </row>
    <row r="58" spans="1:7">
      <c r="A58" s="30"/>
      <c r="D58" s="34"/>
      <c r="E58" s="35"/>
      <c r="F58" s="35"/>
      <c r="G58" s="35"/>
    </row>
    <row r="59" spans="1:7">
      <c r="A59" s="3"/>
      <c r="D59" s="34"/>
      <c r="E59" s="35"/>
      <c r="F59" s="35"/>
      <c r="G59" s="35"/>
    </row>
    <row r="60" spans="1:7">
      <c r="A60" s="3"/>
      <c r="D60" s="34"/>
      <c r="E60" s="35"/>
      <c r="F60" s="35"/>
      <c r="G60" s="35"/>
    </row>
    <row r="61" spans="1:7">
      <c r="A61" s="3"/>
      <c r="D61" s="34"/>
      <c r="E61" s="35"/>
      <c r="F61" s="35"/>
      <c r="G61" s="35"/>
    </row>
    <row r="62" spans="1:7">
      <c r="A62" s="3"/>
      <c r="D62" s="34"/>
      <c r="E62" s="35"/>
      <c r="F62" s="35"/>
      <c r="G62" s="35"/>
    </row>
    <row r="63" spans="1:7">
      <c r="A63" s="3"/>
      <c r="D63" s="34"/>
      <c r="E63" s="35"/>
      <c r="F63" s="35"/>
      <c r="G63" s="35"/>
    </row>
    <row r="64" spans="1:7">
      <c r="A64" s="3"/>
      <c r="D64" s="34"/>
      <c r="E64" s="35"/>
      <c r="F64" s="35"/>
      <c r="G64" s="35"/>
    </row>
    <row r="65" spans="1:7">
      <c r="A65" s="3"/>
      <c r="D65" s="34"/>
      <c r="E65" s="35"/>
      <c r="F65" s="35"/>
      <c r="G65" s="35"/>
    </row>
    <row r="66" spans="1:7">
      <c r="A66" s="3"/>
      <c r="D66" s="34"/>
      <c r="E66" s="35"/>
      <c r="F66" s="35"/>
      <c r="G66" s="35"/>
    </row>
    <row r="67" spans="1:7">
      <c r="A67" s="3"/>
      <c r="D67" s="34"/>
      <c r="E67" s="35"/>
      <c r="F67" s="35"/>
      <c r="G67" s="35"/>
    </row>
    <row r="68" spans="1:7">
      <c r="A68" s="3"/>
      <c r="D68" s="34"/>
      <c r="E68" s="35"/>
      <c r="F68" s="35"/>
      <c r="G68" s="35"/>
    </row>
    <row r="69" spans="1:7">
      <c r="A69" s="3"/>
      <c r="D69" s="34"/>
      <c r="E69" s="35"/>
      <c r="F69" s="35"/>
      <c r="G69" s="35"/>
    </row>
    <row r="70" spans="1:7">
      <c r="A70" s="3"/>
      <c r="D70" s="34"/>
      <c r="E70" s="35"/>
      <c r="F70" s="35"/>
      <c r="G70" s="35"/>
    </row>
    <row r="71" spans="1:7">
      <c r="A71" s="3"/>
      <c r="D71" s="34"/>
      <c r="E71" s="35"/>
      <c r="F71" s="35"/>
      <c r="G71" s="35"/>
    </row>
    <row r="72" spans="1:7">
      <c r="A72" s="3"/>
      <c r="D72" s="34"/>
      <c r="E72" s="35"/>
      <c r="F72" s="35"/>
      <c r="G72" s="35"/>
    </row>
    <row r="73" spans="1:7">
      <c r="A73" s="3"/>
      <c r="D73" s="34"/>
      <c r="E73" s="35"/>
      <c r="F73" s="35"/>
      <c r="G73" s="35"/>
    </row>
    <row r="74" spans="1:7">
      <c r="A74" s="3"/>
      <c r="D74" s="34"/>
      <c r="E74" s="35"/>
      <c r="F74" s="35"/>
      <c r="G74" s="35"/>
    </row>
    <row r="75" spans="1:7">
      <c r="A75" s="3"/>
      <c r="D75" s="34"/>
      <c r="E75" s="35"/>
      <c r="F75" s="35"/>
      <c r="G75" s="35"/>
    </row>
    <row r="76" spans="1:7">
      <c r="A76" s="3"/>
      <c r="D76" s="34"/>
      <c r="E76" s="35"/>
      <c r="F76" s="35"/>
      <c r="G76" s="35"/>
    </row>
    <row r="77" spans="1:7">
      <c r="A77" s="3"/>
      <c r="D77" s="34"/>
      <c r="E77" s="35"/>
      <c r="F77" s="35"/>
      <c r="G77" s="35"/>
    </row>
    <row r="78" spans="1:7">
      <c r="A78" s="3"/>
      <c r="D78" s="34"/>
      <c r="E78" s="35"/>
      <c r="F78" s="35"/>
      <c r="G78" s="35"/>
    </row>
    <row r="79" spans="1:7">
      <c r="A79" s="3"/>
      <c r="D79" s="34"/>
      <c r="E79" s="35"/>
      <c r="F79" s="35"/>
      <c r="G79" s="35"/>
    </row>
    <row r="80" spans="1:7">
      <c r="A80" s="3"/>
      <c r="D80" s="34"/>
      <c r="E80" s="35"/>
      <c r="F80" s="35"/>
      <c r="G80" s="35"/>
    </row>
    <row r="81" spans="1:1">
      <c r="A81" s="3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</sheetData>
  <mergeCells count="7">
    <mergeCell ref="C26:D26"/>
    <mergeCell ref="F26:G26"/>
    <mergeCell ref="A6:G6"/>
    <mergeCell ref="A2:G2"/>
    <mergeCell ref="A11:G11"/>
    <mergeCell ref="C25:D25"/>
    <mergeCell ref="F25:G25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71"/>
  <sheetViews>
    <sheetView view="pageBreakPreview" topLeftCell="A16" zoomScale="75" zoomScaleNormal="75" zoomScaleSheetLayoutView="75" workbookViewId="0">
      <selection activeCell="A16" sqref="A1:XFD1048576"/>
    </sheetView>
  </sheetViews>
  <sheetFormatPr defaultColWidth="9.140625" defaultRowHeight="18.75"/>
  <cols>
    <col min="1" max="1" width="88" style="442" customWidth="1"/>
    <col min="2" max="2" width="15" style="442" customWidth="1"/>
    <col min="3" max="7" width="20.42578125" style="442" customWidth="1"/>
    <col min="8" max="8" width="18.42578125" style="442" customWidth="1"/>
    <col min="9" max="16384" width="9.140625" style="442"/>
  </cols>
  <sheetData>
    <row r="1" spans="1:8" ht="20.25">
      <c r="H1" s="450" t="s">
        <v>342</v>
      </c>
    </row>
    <row r="2" spans="1:8" ht="22.5">
      <c r="A2" s="475" t="s">
        <v>219</v>
      </c>
      <c r="B2" s="475"/>
      <c r="C2" s="475"/>
      <c r="D2" s="475"/>
      <c r="E2" s="475"/>
      <c r="F2" s="475"/>
      <c r="G2" s="475"/>
      <c r="H2" s="475"/>
    </row>
    <row r="3" spans="1:8">
      <c r="A3" s="280"/>
      <c r="B3" s="280"/>
      <c r="C3" s="280"/>
      <c r="D3" s="280"/>
      <c r="E3" s="281"/>
      <c r="F3" s="280"/>
      <c r="G3" s="280"/>
      <c r="H3" s="280" t="s">
        <v>366</v>
      </c>
    </row>
    <row r="4" spans="1:8" ht="48" customHeight="1">
      <c r="A4" s="454" t="s">
        <v>151</v>
      </c>
      <c r="B4" s="515" t="s">
        <v>0</v>
      </c>
      <c r="C4" s="454" t="s">
        <v>274</v>
      </c>
      <c r="D4" s="454"/>
      <c r="E4" s="455" t="s">
        <v>584</v>
      </c>
      <c r="F4" s="455"/>
      <c r="G4" s="455"/>
      <c r="H4" s="455"/>
    </row>
    <row r="5" spans="1:8" ht="56.25" customHeight="1">
      <c r="A5" s="454"/>
      <c r="B5" s="515"/>
      <c r="C5" s="421" t="s">
        <v>590</v>
      </c>
      <c r="D5" s="421" t="s">
        <v>586</v>
      </c>
      <c r="E5" s="421" t="s">
        <v>142</v>
      </c>
      <c r="F5" s="421" t="s">
        <v>138</v>
      </c>
      <c r="G5" s="23" t="s">
        <v>148</v>
      </c>
      <c r="H5" s="23" t="s">
        <v>149</v>
      </c>
    </row>
    <row r="6" spans="1:8" ht="22.5" customHeight="1">
      <c r="A6" s="23">
        <v>1</v>
      </c>
      <c r="B6" s="446">
        <v>2</v>
      </c>
      <c r="C6" s="23">
        <v>3</v>
      </c>
      <c r="D6" s="446">
        <v>4</v>
      </c>
      <c r="E6" s="23">
        <v>5</v>
      </c>
      <c r="F6" s="446">
        <v>6</v>
      </c>
      <c r="G6" s="23">
        <v>7</v>
      </c>
      <c r="H6" s="446">
        <v>8</v>
      </c>
    </row>
    <row r="7" spans="1:8" ht="27.75" customHeight="1">
      <c r="A7" s="282" t="s">
        <v>230</v>
      </c>
      <c r="B7" s="283"/>
      <c r="C7" s="283"/>
      <c r="D7" s="283"/>
      <c r="E7" s="283"/>
      <c r="F7" s="283"/>
      <c r="G7" s="283"/>
      <c r="H7" s="284"/>
    </row>
    <row r="8" spans="1:8" s="287" customFormat="1" ht="30" customHeight="1">
      <c r="A8" s="285" t="s">
        <v>205</v>
      </c>
      <c r="B8" s="286">
        <v>3000</v>
      </c>
      <c r="C8" s="95">
        <f t="shared" ref="C8" si="0">SUM(C9:C10,C12:C17)</f>
        <v>37691</v>
      </c>
      <c r="D8" s="95">
        <f t="shared" ref="D8:F8" si="1">SUM(D9:D10,D12:D17)</f>
        <v>46241</v>
      </c>
      <c r="E8" s="440">
        <f t="shared" si="1"/>
        <v>47033</v>
      </c>
      <c r="F8" s="95">
        <f t="shared" si="1"/>
        <v>46241</v>
      </c>
      <c r="G8" s="95">
        <f>F8-E8</f>
        <v>-792</v>
      </c>
      <c r="H8" s="220">
        <f>(F8/E8)*100</f>
        <v>98.316075946675738</v>
      </c>
    </row>
    <row r="9" spans="1:8" ht="27.75" customHeight="1">
      <c r="A9" s="437" t="s">
        <v>304</v>
      </c>
      <c r="B9" s="79">
        <v>3010</v>
      </c>
      <c r="C9" s="80">
        <v>35429</v>
      </c>
      <c r="D9" s="80">
        <v>38928</v>
      </c>
      <c r="E9" s="80">
        <v>45153</v>
      </c>
      <c r="F9" s="80">
        <v>38928</v>
      </c>
      <c r="G9" s="80">
        <f>F9-E9</f>
        <v>-6225</v>
      </c>
      <c r="H9" s="83">
        <f>(F9/E9)*100</f>
        <v>86.213540628529657</v>
      </c>
    </row>
    <row r="10" spans="1:8" ht="27.75" customHeight="1">
      <c r="A10" s="437" t="s">
        <v>220</v>
      </c>
      <c r="B10" s="79">
        <v>3020</v>
      </c>
      <c r="C10" s="80"/>
      <c r="D10" s="80"/>
      <c r="E10" s="439">
        <v>0</v>
      </c>
      <c r="F10" s="80"/>
      <c r="G10" s="80">
        <f t="shared" ref="G10:G17" si="2">F10-E10</f>
        <v>0</v>
      </c>
      <c r="H10" s="83"/>
    </row>
    <row r="11" spans="1:8" ht="27.75" customHeight="1">
      <c r="A11" s="437" t="s">
        <v>221</v>
      </c>
      <c r="B11" s="79">
        <v>3021</v>
      </c>
      <c r="C11" s="80"/>
      <c r="D11" s="80"/>
      <c r="E11" s="439">
        <v>0</v>
      </c>
      <c r="F11" s="80"/>
      <c r="G11" s="80">
        <f t="shared" si="2"/>
        <v>0</v>
      </c>
      <c r="H11" s="83"/>
    </row>
    <row r="12" spans="1:8" ht="27.75" customHeight="1">
      <c r="A12" s="437" t="s">
        <v>303</v>
      </c>
      <c r="B12" s="79">
        <v>3030</v>
      </c>
      <c r="C12" s="80">
        <v>1500</v>
      </c>
      <c r="D12" s="80">
        <v>960</v>
      </c>
      <c r="E12" s="439">
        <v>960</v>
      </c>
      <c r="F12" s="80">
        <v>960</v>
      </c>
      <c r="G12" s="80">
        <f>F12-E12</f>
        <v>0</v>
      </c>
      <c r="H12" s="83">
        <f>(F12/E12)*100</f>
        <v>100</v>
      </c>
    </row>
    <row r="13" spans="1:8" ht="27.75" customHeight="1">
      <c r="A13" s="437" t="s">
        <v>431</v>
      </c>
      <c r="B13" s="79">
        <v>3040</v>
      </c>
      <c r="C13" s="80"/>
      <c r="D13" s="80"/>
      <c r="E13" s="439">
        <v>0</v>
      </c>
      <c r="F13" s="80"/>
      <c r="G13" s="80">
        <f t="shared" si="2"/>
        <v>0</v>
      </c>
      <c r="H13" s="83"/>
    </row>
    <row r="14" spans="1:8" ht="27.75" customHeight="1">
      <c r="A14" s="437" t="s">
        <v>206</v>
      </c>
      <c r="B14" s="79">
        <v>3050</v>
      </c>
      <c r="C14" s="80"/>
      <c r="D14" s="80"/>
      <c r="E14" s="80">
        <v>0</v>
      </c>
      <c r="F14" s="80"/>
      <c r="G14" s="80">
        <f t="shared" si="2"/>
        <v>0</v>
      </c>
      <c r="H14" s="83"/>
    </row>
    <row r="15" spans="1:8" ht="27.75" customHeight="1">
      <c r="A15" s="437" t="s">
        <v>368</v>
      </c>
      <c r="B15" s="79">
        <v>3060</v>
      </c>
      <c r="C15" s="80"/>
      <c r="D15" s="80"/>
      <c r="E15" s="439">
        <v>0</v>
      </c>
      <c r="F15" s="80"/>
      <c r="G15" s="80">
        <f t="shared" si="2"/>
        <v>0</v>
      </c>
      <c r="H15" s="83"/>
    </row>
    <row r="16" spans="1:8" ht="46.5" customHeight="1">
      <c r="A16" s="437" t="s">
        <v>367</v>
      </c>
      <c r="B16" s="79">
        <v>3070</v>
      </c>
      <c r="C16" s="80"/>
      <c r="D16" s="80"/>
      <c r="E16" s="439">
        <v>0</v>
      </c>
      <c r="F16" s="80"/>
      <c r="G16" s="80">
        <f t="shared" si="2"/>
        <v>0</v>
      </c>
      <c r="H16" s="83"/>
    </row>
    <row r="17" spans="1:8" ht="31.5" customHeight="1">
      <c r="A17" s="437" t="s">
        <v>305</v>
      </c>
      <c r="B17" s="79">
        <v>3080</v>
      </c>
      <c r="C17" s="80">
        <v>762</v>
      </c>
      <c r="D17" s="80">
        <v>6353</v>
      </c>
      <c r="E17" s="439">
        <v>920</v>
      </c>
      <c r="F17" s="80">
        <v>6353</v>
      </c>
      <c r="G17" s="80">
        <f t="shared" si="2"/>
        <v>5433</v>
      </c>
      <c r="H17" s="83">
        <f>(F17/E17)*100</f>
        <v>690.54347826086962</v>
      </c>
    </row>
    <row r="18" spans="1:8" s="287" customFormat="1" ht="30" customHeight="1">
      <c r="A18" s="285" t="s">
        <v>214</v>
      </c>
      <c r="B18" s="286">
        <v>3100</v>
      </c>
      <c r="C18" s="95">
        <f t="shared" ref="C18" si="3">SUM(C19:C20,C21,C32,C33)</f>
        <v>-35523</v>
      </c>
      <c r="D18" s="95">
        <f t="shared" ref="D18:F18" si="4">SUM(D19:D20,D21,D32,D33)</f>
        <v>-44117</v>
      </c>
      <c r="E18" s="440">
        <f>SUM(E19:E20,E21,E32,E33)</f>
        <v>-44925</v>
      </c>
      <c r="F18" s="95">
        <f t="shared" si="4"/>
        <v>-44117</v>
      </c>
      <c r="G18" s="95">
        <f>F18-E18</f>
        <v>808</v>
      </c>
      <c r="H18" s="220">
        <f>(F18/E18)*100</f>
        <v>98.201446855870898</v>
      </c>
    </row>
    <row r="19" spans="1:8" ht="27.75" customHeight="1">
      <c r="A19" s="437" t="s">
        <v>209</v>
      </c>
      <c r="B19" s="79">
        <v>3110</v>
      </c>
      <c r="C19" s="80">
        <v>-10368</v>
      </c>
      <c r="D19" s="80">
        <v>-13727</v>
      </c>
      <c r="E19" s="80">
        <v>-13678</v>
      </c>
      <c r="F19" s="80">
        <v>-13727</v>
      </c>
      <c r="G19" s="80">
        <f t="shared" ref="G19:G33" si="5">F19-E19</f>
        <v>-49</v>
      </c>
      <c r="H19" s="83">
        <f t="shared" ref="H19:H33" si="6">(F19/E19)*100</f>
        <v>100.35823950870011</v>
      </c>
    </row>
    <row r="20" spans="1:8" ht="27.75" customHeight="1">
      <c r="A20" s="437" t="s">
        <v>210</v>
      </c>
      <c r="B20" s="79">
        <v>3120</v>
      </c>
      <c r="C20" s="80">
        <v>-15890</v>
      </c>
      <c r="D20" s="80">
        <v>-19216</v>
      </c>
      <c r="E20" s="80">
        <v>-19694</v>
      </c>
      <c r="F20" s="80">
        <v>-19216</v>
      </c>
      <c r="G20" s="80">
        <f t="shared" si="5"/>
        <v>478</v>
      </c>
      <c r="H20" s="83">
        <f t="shared" si="6"/>
        <v>97.572864831928513</v>
      </c>
    </row>
    <row r="21" spans="1:8" ht="42" customHeight="1">
      <c r="A21" s="437" t="s">
        <v>222</v>
      </c>
      <c r="B21" s="79">
        <v>3130</v>
      </c>
      <c r="C21" s="80">
        <f t="shared" ref="C21:D21" si="7">SUM(C22:C31)</f>
        <v>-8978</v>
      </c>
      <c r="D21" s="80">
        <f t="shared" si="7"/>
        <v>-10846</v>
      </c>
      <c r="E21" s="439">
        <f t="shared" ref="E21" si="8">SUM(E22:E31)</f>
        <v>-11353</v>
      </c>
      <c r="F21" s="80">
        <f t="shared" ref="F21" si="9">SUM(F22:F31)</f>
        <v>-10846</v>
      </c>
      <c r="G21" s="80">
        <f t="shared" si="5"/>
        <v>507</v>
      </c>
      <c r="H21" s="83">
        <f t="shared" si="6"/>
        <v>95.534220029948031</v>
      </c>
    </row>
    <row r="22" spans="1:8" ht="27.75" customHeight="1">
      <c r="A22" s="437" t="s">
        <v>211</v>
      </c>
      <c r="B22" s="79">
        <v>3131</v>
      </c>
      <c r="C22" s="80">
        <v>-45</v>
      </c>
      <c r="D22" s="80">
        <v>-17</v>
      </c>
      <c r="E22" s="107">
        <v>0</v>
      </c>
      <c r="F22" s="80">
        <v>-17</v>
      </c>
      <c r="G22" s="80">
        <f t="shared" si="5"/>
        <v>-17</v>
      </c>
      <c r="H22" s="83" t="e">
        <f t="shared" si="6"/>
        <v>#DIV/0!</v>
      </c>
    </row>
    <row r="23" spans="1:8" ht="27.75" customHeight="1">
      <c r="A23" s="437" t="s">
        <v>212</v>
      </c>
      <c r="B23" s="79">
        <v>3132</v>
      </c>
      <c r="C23" s="80">
        <v>-1141</v>
      </c>
      <c r="D23" s="80">
        <v>-1299</v>
      </c>
      <c r="E23" s="107">
        <v>-1340</v>
      </c>
      <c r="F23" s="80">
        <v>-1299</v>
      </c>
      <c r="G23" s="80">
        <f t="shared" si="5"/>
        <v>41</v>
      </c>
      <c r="H23" s="83">
        <f t="shared" si="6"/>
        <v>96.940298507462686</v>
      </c>
    </row>
    <row r="24" spans="1:8" ht="27.75" customHeight="1">
      <c r="A24" s="437" t="s">
        <v>70</v>
      </c>
      <c r="B24" s="79">
        <v>3133</v>
      </c>
      <c r="C24" s="80">
        <v>-3489</v>
      </c>
      <c r="D24" s="80">
        <v>-4297</v>
      </c>
      <c r="E24" s="107">
        <v>-4404</v>
      </c>
      <c r="F24" s="80">
        <v>-4297</v>
      </c>
      <c r="G24" s="80">
        <f t="shared" si="5"/>
        <v>107</v>
      </c>
      <c r="H24" s="83">
        <f t="shared" si="6"/>
        <v>97.570390554041779</v>
      </c>
    </row>
    <row r="25" spans="1:8" ht="27.75" customHeight="1">
      <c r="A25" s="437" t="s">
        <v>71</v>
      </c>
      <c r="B25" s="79">
        <v>3134</v>
      </c>
      <c r="C25" s="107" t="s">
        <v>183</v>
      </c>
      <c r="D25" s="107" t="s">
        <v>183</v>
      </c>
      <c r="E25" s="144" t="s">
        <v>183</v>
      </c>
      <c r="F25" s="107" t="s">
        <v>183</v>
      </c>
      <c r="G25" s="80"/>
      <c r="H25" s="83"/>
    </row>
    <row r="26" spans="1:8" ht="27.75" customHeight="1">
      <c r="A26" s="437" t="s">
        <v>285</v>
      </c>
      <c r="B26" s="79">
        <v>3135</v>
      </c>
      <c r="C26" s="107">
        <v>-54</v>
      </c>
      <c r="D26" s="107">
        <v>-57</v>
      </c>
      <c r="E26" s="107">
        <v>-52</v>
      </c>
      <c r="F26" s="107">
        <v>-57</v>
      </c>
      <c r="G26" s="80">
        <f t="shared" si="5"/>
        <v>-5</v>
      </c>
      <c r="H26" s="83">
        <f t="shared" si="6"/>
        <v>109.61538461538463</v>
      </c>
    </row>
    <row r="27" spans="1:8" ht="27.75" customHeight="1">
      <c r="A27" s="437" t="s">
        <v>286</v>
      </c>
      <c r="B27" s="79">
        <v>3136</v>
      </c>
      <c r="C27" s="107" t="s">
        <v>183</v>
      </c>
      <c r="D27" s="107" t="s">
        <v>183</v>
      </c>
      <c r="E27" s="144" t="s">
        <v>183</v>
      </c>
      <c r="F27" s="107" t="s">
        <v>183</v>
      </c>
      <c r="G27" s="80"/>
      <c r="H27" s="83"/>
    </row>
    <row r="28" spans="1:8" ht="27.75" customHeight="1">
      <c r="A28" s="437" t="s">
        <v>291</v>
      </c>
      <c r="B28" s="79">
        <v>3137</v>
      </c>
      <c r="C28" s="107" t="s">
        <v>183</v>
      </c>
      <c r="D28" s="107" t="s">
        <v>183</v>
      </c>
      <c r="E28" s="144" t="s">
        <v>183</v>
      </c>
      <c r="F28" s="107" t="s">
        <v>183</v>
      </c>
      <c r="G28" s="80"/>
      <c r="H28" s="83"/>
    </row>
    <row r="29" spans="1:8" ht="27.75" customHeight="1">
      <c r="A29" s="437" t="s">
        <v>362</v>
      </c>
      <c r="B29" s="79">
        <v>3138</v>
      </c>
      <c r="C29" s="80">
        <v>-291</v>
      </c>
      <c r="D29" s="80">
        <v>-358</v>
      </c>
      <c r="E29" s="107">
        <v>-367</v>
      </c>
      <c r="F29" s="80">
        <v>-358</v>
      </c>
      <c r="G29" s="80">
        <f t="shared" si="5"/>
        <v>9</v>
      </c>
      <c r="H29" s="83">
        <f t="shared" si="6"/>
        <v>97.547683923705719</v>
      </c>
    </row>
    <row r="30" spans="1:8" ht="45" customHeight="1">
      <c r="A30" s="437" t="s">
        <v>415</v>
      </c>
      <c r="B30" s="79">
        <v>3139</v>
      </c>
      <c r="C30" s="80">
        <v>-3958</v>
      </c>
      <c r="D30" s="80">
        <v>-4818</v>
      </c>
      <c r="E30" s="107">
        <v>-5190</v>
      </c>
      <c r="F30" s="80">
        <v>-4818</v>
      </c>
      <c r="G30" s="80">
        <f t="shared" si="5"/>
        <v>372</v>
      </c>
      <c r="H30" s="83">
        <f t="shared" si="6"/>
        <v>92.832369942196536</v>
      </c>
    </row>
    <row r="31" spans="1:8" ht="41.25" customHeight="1">
      <c r="A31" s="437" t="s">
        <v>430</v>
      </c>
      <c r="B31" s="79">
        <v>3140</v>
      </c>
      <c r="C31" s="107" t="s">
        <v>183</v>
      </c>
      <c r="D31" s="107" t="s">
        <v>183</v>
      </c>
      <c r="E31" s="144" t="s">
        <v>183</v>
      </c>
      <c r="F31" s="107" t="s">
        <v>183</v>
      </c>
      <c r="G31" s="80"/>
      <c r="H31" s="83"/>
    </row>
    <row r="32" spans="1:8" ht="27.75" customHeight="1">
      <c r="A32" s="437" t="s">
        <v>213</v>
      </c>
      <c r="B32" s="79">
        <v>3150</v>
      </c>
      <c r="C32" s="107" t="s">
        <v>183</v>
      </c>
      <c r="D32" s="107" t="s">
        <v>183</v>
      </c>
      <c r="E32" s="144" t="s">
        <v>183</v>
      </c>
      <c r="F32" s="107" t="s">
        <v>183</v>
      </c>
      <c r="G32" s="80"/>
      <c r="H32" s="83"/>
    </row>
    <row r="33" spans="1:8" ht="27.75" customHeight="1">
      <c r="A33" s="437" t="s">
        <v>302</v>
      </c>
      <c r="B33" s="79">
        <v>3160</v>
      </c>
      <c r="C33" s="80">
        <v>-287</v>
      </c>
      <c r="D33" s="80">
        <v>-328</v>
      </c>
      <c r="E33" s="439">
        <v>-200</v>
      </c>
      <c r="F33" s="80">
        <v>-328</v>
      </c>
      <c r="G33" s="80">
        <f t="shared" si="5"/>
        <v>-128</v>
      </c>
      <c r="H33" s="83">
        <f t="shared" si="6"/>
        <v>164</v>
      </c>
    </row>
    <row r="34" spans="1:8" s="287" customFormat="1" ht="30" customHeight="1">
      <c r="A34" s="285" t="s">
        <v>227</v>
      </c>
      <c r="B34" s="286">
        <v>3195</v>
      </c>
      <c r="C34" s="95">
        <f>SUM(C8,C18)</f>
        <v>2168</v>
      </c>
      <c r="D34" s="95">
        <f>SUM(D8,D18)</f>
        <v>2124</v>
      </c>
      <c r="E34" s="440">
        <f>SUM(E8,E18)</f>
        <v>2108</v>
      </c>
      <c r="F34" s="95">
        <f>SUM(F8,F18)</f>
        <v>2124</v>
      </c>
      <c r="G34" s="95">
        <f>F34-E34</f>
        <v>16</v>
      </c>
      <c r="H34" s="220">
        <f>(F34/E34)*100</f>
        <v>100.75901328273244</v>
      </c>
    </row>
    <row r="35" spans="1:8" s="287" customFormat="1" ht="30" customHeight="1">
      <c r="A35" s="288" t="s">
        <v>231</v>
      </c>
      <c r="B35" s="286"/>
      <c r="C35" s="95"/>
      <c r="D35" s="95"/>
      <c r="E35" s="95"/>
      <c r="F35" s="95"/>
      <c r="G35" s="95">
        <f t="shared" ref="G35:G57" si="10">F35-E35</f>
        <v>0</v>
      </c>
      <c r="H35" s="83"/>
    </row>
    <row r="36" spans="1:8" s="287" customFormat="1" ht="30" customHeight="1">
      <c r="A36" s="285" t="s">
        <v>207</v>
      </c>
      <c r="B36" s="286">
        <v>3200</v>
      </c>
      <c r="C36" s="95">
        <f>SUM(C37:C40)</f>
        <v>0</v>
      </c>
      <c r="D36" s="95">
        <f>SUM(D37:D40)</f>
        <v>0</v>
      </c>
      <c r="E36" s="95">
        <f>SUM(E37:E40)</f>
        <v>0</v>
      </c>
      <c r="F36" s="95">
        <f>SUM(F37:F40)</f>
        <v>0</v>
      </c>
      <c r="G36" s="95">
        <f t="shared" si="10"/>
        <v>0</v>
      </c>
      <c r="H36" s="83"/>
    </row>
    <row r="37" spans="1:8" ht="27.75" customHeight="1">
      <c r="A37" s="437" t="s">
        <v>223</v>
      </c>
      <c r="B37" s="79">
        <v>3210</v>
      </c>
      <c r="C37" s="80"/>
      <c r="D37" s="80"/>
      <c r="E37" s="80"/>
      <c r="F37" s="80"/>
      <c r="G37" s="95">
        <f t="shared" si="10"/>
        <v>0</v>
      </c>
      <c r="H37" s="83"/>
    </row>
    <row r="38" spans="1:8" ht="27.75" customHeight="1">
      <c r="A38" s="437" t="s">
        <v>224</v>
      </c>
      <c r="B38" s="79">
        <v>3220</v>
      </c>
      <c r="C38" s="80"/>
      <c r="D38" s="80"/>
      <c r="E38" s="80"/>
      <c r="F38" s="80"/>
      <c r="G38" s="95">
        <f t="shared" si="10"/>
        <v>0</v>
      </c>
      <c r="H38" s="83"/>
    </row>
    <row r="39" spans="1:8" ht="27.75" customHeight="1">
      <c r="A39" s="437" t="s">
        <v>48</v>
      </c>
      <c r="B39" s="79">
        <v>3230</v>
      </c>
      <c r="C39" s="80"/>
      <c r="D39" s="80"/>
      <c r="E39" s="80"/>
      <c r="F39" s="80"/>
      <c r="G39" s="95">
        <f t="shared" si="10"/>
        <v>0</v>
      </c>
      <c r="H39" s="83"/>
    </row>
    <row r="40" spans="1:8" ht="27.75" customHeight="1">
      <c r="A40" s="437" t="s">
        <v>378</v>
      </c>
      <c r="B40" s="79">
        <v>3240</v>
      </c>
      <c r="C40" s="80">
        <v>0</v>
      </c>
      <c r="D40" s="80">
        <v>0</v>
      </c>
      <c r="E40" s="80">
        <v>0</v>
      </c>
      <c r="F40" s="80">
        <v>0</v>
      </c>
      <c r="G40" s="95">
        <f t="shared" si="10"/>
        <v>0</v>
      </c>
      <c r="H40" s="83"/>
    </row>
    <row r="41" spans="1:8" s="287" customFormat="1" ht="30" customHeight="1">
      <c r="A41" s="285" t="s">
        <v>215</v>
      </c>
      <c r="B41" s="286">
        <v>3255</v>
      </c>
      <c r="C41" s="95">
        <f t="shared" ref="C41" si="11">SUM(C42,C44,C51)</f>
        <v>-870</v>
      </c>
      <c r="D41" s="95">
        <f t="shared" ref="D41:F41" si="12">SUM(D42,D44,D51)</f>
        <v>-893</v>
      </c>
      <c r="E41" s="440">
        <f t="shared" si="12"/>
        <v>-200</v>
      </c>
      <c r="F41" s="95">
        <f t="shared" si="12"/>
        <v>-893</v>
      </c>
      <c r="G41" s="95">
        <f>F41-E41</f>
        <v>-693</v>
      </c>
      <c r="H41" s="220">
        <f>(F41/E41)*100</f>
        <v>446.5</v>
      </c>
    </row>
    <row r="42" spans="1:8" s="287" customFormat="1" ht="30" customHeight="1">
      <c r="A42" s="289" t="s">
        <v>369</v>
      </c>
      <c r="B42" s="290">
        <v>3260</v>
      </c>
      <c r="C42" s="107" t="s">
        <v>183</v>
      </c>
      <c r="D42" s="107" t="s">
        <v>183</v>
      </c>
      <c r="E42" s="144" t="str">
        <f t="shared" ref="E42" si="13">E43</f>
        <v>(    )</v>
      </c>
      <c r="F42" s="107" t="s">
        <v>183</v>
      </c>
      <c r="G42" s="108"/>
      <c r="H42" s="83"/>
    </row>
    <row r="43" spans="1:8" s="287" customFormat="1" ht="30" customHeight="1">
      <c r="A43" s="289" t="s">
        <v>370</v>
      </c>
      <c r="B43" s="290">
        <v>3261</v>
      </c>
      <c r="C43" s="107" t="s">
        <v>183</v>
      </c>
      <c r="D43" s="107" t="s">
        <v>183</v>
      </c>
      <c r="E43" s="144" t="s">
        <v>183</v>
      </c>
      <c r="F43" s="107" t="s">
        <v>183</v>
      </c>
      <c r="G43" s="108"/>
      <c r="H43" s="83"/>
    </row>
    <row r="44" spans="1:8" s="287" customFormat="1" ht="30" customHeight="1">
      <c r="A44" s="289" t="s">
        <v>371</v>
      </c>
      <c r="B44" s="290">
        <v>3270</v>
      </c>
      <c r="C44" s="80">
        <f t="shared" ref="C44:D44" si="14">SUM(C45:C50)</f>
        <v>-870</v>
      </c>
      <c r="D44" s="80">
        <f t="shared" si="14"/>
        <v>-893</v>
      </c>
      <c r="E44" s="439">
        <f>SUM(E45:E50)</f>
        <v>-200</v>
      </c>
      <c r="F44" s="80">
        <f t="shared" ref="F44" si="15">SUM(F45:F50)</f>
        <v>-893</v>
      </c>
      <c r="G44" s="80">
        <f t="shared" si="10"/>
        <v>-693</v>
      </c>
      <c r="H44" s="83">
        <f t="shared" ref="H44:H56" si="16">(F44/E44)*100</f>
        <v>446.5</v>
      </c>
    </row>
    <row r="45" spans="1:8" s="287" customFormat="1" ht="30" customHeight="1">
      <c r="A45" s="289" t="s">
        <v>379</v>
      </c>
      <c r="B45" s="290">
        <v>3271</v>
      </c>
      <c r="C45" s="107" t="s">
        <v>183</v>
      </c>
      <c r="D45" s="107" t="s">
        <v>183</v>
      </c>
      <c r="E45" s="144" t="s">
        <v>183</v>
      </c>
      <c r="F45" s="107" t="s">
        <v>183</v>
      </c>
      <c r="G45" s="291" t="e">
        <f t="shared" si="10"/>
        <v>#VALUE!</v>
      </c>
      <c r="H45" s="83"/>
    </row>
    <row r="46" spans="1:8" ht="27.75" customHeight="1">
      <c r="A46" s="437" t="s">
        <v>423</v>
      </c>
      <c r="B46" s="79">
        <v>3272</v>
      </c>
      <c r="C46" s="107">
        <v>-266</v>
      </c>
      <c r="D46" s="107">
        <v>-297</v>
      </c>
      <c r="E46" s="144" t="s">
        <v>183</v>
      </c>
      <c r="F46" s="107">
        <v>-297</v>
      </c>
      <c r="G46" s="107" t="e">
        <f t="shared" si="10"/>
        <v>#VALUE!</v>
      </c>
      <c r="H46" s="83" t="e">
        <f>(F46/E46)*100</f>
        <v>#VALUE!</v>
      </c>
    </row>
    <row r="47" spans="1:8" ht="41.1" customHeight="1">
      <c r="A47" s="437" t="s">
        <v>28</v>
      </c>
      <c r="B47" s="79">
        <v>3273</v>
      </c>
      <c r="C47" s="107">
        <v>-101</v>
      </c>
      <c r="D47" s="107">
        <v>-92</v>
      </c>
      <c r="E47" s="144">
        <v>-200</v>
      </c>
      <c r="F47" s="107">
        <v>-92</v>
      </c>
      <c r="G47" s="107">
        <f t="shared" si="10"/>
        <v>108</v>
      </c>
      <c r="H47" s="83">
        <f>(F47/E47)*100</f>
        <v>46</v>
      </c>
    </row>
    <row r="48" spans="1:8" ht="27.75" customHeight="1">
      <c r="A48" s="437" t="s">
        <v>380</v>
      </c>
      <c r="B48" s="79">
        <v>3274</v>
      </c>
      <c r="C48" s="107">
        <v>-50</v>
      </c>
      <c r="D48" s="107">
        <v>-10</v>
      </c>
      <c r="E48" s="144" t="s">
        <v>183</v>
      </c>
      <c r="F48" s="107">
        <v>-10</v>
      </c>
      <c r="G48" s="291" t="e">
        <f t="shared" si="10"/>
        <v>#VALUE!</v>
      </c>
      <c r="H48" s="81"/>
    </row>
    <row r="49" spans="1:8" ht="42.75" customHeight="1">
      <c r="A49" s="437" t="s">
        <v>372</v>
      </c>
      <c r="B49" s="79">
        <v>3275</v>
      </c>
      <c r="C49" s="107">
        <v>-453</v>
      </c>
      <c r="D49" s="107">
        <v>-494</v>
      </c>
      <c r="E49" s="144" t="s">
        <v>183</v>
      </c>
      <c r="F49" s="107">
        <v>-494</v>
      </c>
      <c r="G49" s="291"/>
      <c r="H49" s="83"/>
    </row>
    <row r="50" spans="1:8" ht="27.75" customHeight="1">
      <c r="A50" s="437" t="s">
        <v>373</v>
      </c>
      <c r="B50" s="79">
        <v>3276</v>
      </c>
      <c r="C50" s="107" t="s">
        <v>183</v>
      </c>
      <c r="D50" s="107" t="s">
        <v>183</v>
      </c>
      <c r="E50" s="144" t="s">
        <v>183</v>
      </c>
      <c r="F50" s="107" t="s">
        <v>183</v>
      </c>
      <c r="G50" s="107"/>
      <c r="H50" s="83"/>
    </row>
    <row r="51" spans="1:8" ht="27.75" customHeight="1">
      <c r="A51" s="437" t="s">
        <v>302</v>
      </c>
      <c r="B51" s="79">
        <v>3280</v>
      </c>
      <c r="C51" s="107" t="s">
        <v>183</v>
      </c>
      <c r="D51" s="107" t="s">
        <v>183</v>
      </c>
      <c r="E51" s="144" t="s">
        <v>183</v>
      </c>
      <c r="F51" s="107" t="s">
        <v>183</v>
      </c>
      <c r="G51" s="107"/>
      <c r="H51" s="83"/>
    </row>
    <row r="52" spans="1:8" s="287" customFormat="1" ht="30" customHeight="1">
      <c r="A52" s="285" t="s">
        <v>101</v>
      </c>
      <c r="B52" s="286">
        <v>3295</v>
      </c>
      <c r="C52" s="95">
        <f t="shared" ref="C52" si="17">SUM(C36,C41)</f>
        <v>-870</v>
      </c>
      <c r="D52" s="95">
        <f t="shared" ref="D52:F52" si="18">SUM(D36,D41)</f>
        <v>-893</v>
      </c>
      <c r="E52" s="440">
        <f>SUM(E36,E41)</f>
        <v>-200</v>
      </c>
      <c r="F52" s="95">
        <f t="shared" si="18"/>
        <v>-893</v>
      </c>
      <c r="G52" s="95">
        <f t="shared" si="10"/>
        <v>-693</v>
      </c>
      <c r="H52" s="220">
        <f t="shared" si="16"/>
        <v>446.5</v>
      </c>
    </row>
    <row r="53" spans="1:8" s="287" customFormat="1" ht="30" customHeight="1">
      <c r="A53" s="288" t="s">
        <v>232</v>
      </c>
      <c r="B53" s="286"/>
      <c r="C53" s="80"/>
      <c r="D53" s="80"/>
      <c r="E53" s="80"/>
      <c r="F53" s="80"/>
      <c r="G53" s="95">
        <f t="shared" si="10"/>
        <v>0</v>
      </c>
      <c r="H53" s="83"/>
    </row>
    <row r="54" spans="1:8" s="287" customFormat="1" ht="30" customHeight="1">
      <c r="A54" s="285" t="s">
        <v>208</v>
      </c>
      <c r="B54" s="286">
        <v>3300</v>
      </c>
      <c r="C54" s="95">
        <f t="shared" ref="C54" si="19">SUM(C55:C57)</f>
        <v>0</v>
      </c>
      <c r="D54" s="95">
        <f t="shared" ref="D54:F54" si="20">SUM(D55:D57)</f>
        <v>0</v>
      </c>
      <c r="E54" s="440">
        <f>SUM(E55,E56,E57)</f>
        <v>0</v>
      </c>
      <c r="F54" s="95">
        <f t="shared" si="20"/>
        <v>0</v>
      </c>
      <c r="G54" s="95">
        <f t="shared" si="10"/>
        <v>0</v>
      </c>
      <c r="H54" s="297" t="e">
        <f t="shared" si="16"/>
        <v>#DIV/0!</v>
      </c>
    </row>
    <row r="55" spans="1:8" ht="27.75" customHeight="1">
      <c r="A55" s="437" t="s">
        <v>225</v>
      </c>
      <c r="B55" s="79">
        <v>3310</v>
      </c>
      <c r="C55" s="95">
        <v>0</v>
      </c>
      <c r="D55" s="95">
        <v>0</v>
      </c>
      <c r="E55" s="439">
        <v>0</v>
      </c>
      <c r="F55" s="95">
        <v>0</v>
      </c>
      <c r="G55" s="80">
        <f t="shared" si="10"/>
        <v>0</v>
      </c>
      <c r="H55" s="223" t="e">
        <f t="shared" si="16"/>
        <v>#DIV/0!</v>
      </c>
    </row>
    <row r="56" spans="1:8" ht="27.75" customHeight="1">
      <c r="A56" s="437" t="s">
        <v>374</v>
      </c>
      <c r="B56" s="79">
        <v>3320</v>
      </c>
      <c r="C56" s="80">
        <v>0</v>
      </c>
      <c r="D56" s="80">
        <v>0</v>
      </c>
      <c r="E56" s="439">
        <v>0</v>
      </c>
      <c r="F56" s="80">
        <v>0</v>
      </c>
      <c r="G56" s="80">
        <f t="shared" si="10"/>
        <v>0</v>
      </c>
      <c r="H56" s="223" t="e">
        <f t="shared" si="16"/>
        <v>#DIV/0!</v>
      </c>
    </row>
    <row r="57" spans="1:8" ht="27.75" customHeight="1">
      <c r="A57" s="437" t="s">
        <v>548</v>
      </c>
      <c r="B57" s="79">
        <v>3330</v>
      </c>
      <c r="C57" s="80">
        <v>0</v>
      </c>
      <c r="D57" s="80">
        <v>0</v>
      </c>
      <c r="E57" s="439">
        <v>0</v>
      </c>
      <c r="F57" s="80">
        <v>0</v>
      </c>
      <c r="G57" s="95">
        <f t="shared" si="10"/>
        <v>0</v>
      </c>
      <c r="H57" s="83"/>
    </row>
    <row r="58" spans="1:8" s="287" customFormat="1" ht="30" customHeight="1">
      <c r="A58" s="285" t="s">
        <v>216</v>
      </c>
      <c r="B58" s="286">
        <v>3345</v>
      </c>
      <c r="C58" s="95">
        <f>SUM(C59:C63)</f>
        <v>-1631</v>
      </c>
      <c r="D58" s="95">
        <f>SUM(D59:D63)</f>
        <v>-1230</v>
      </c>
      <c r="E58" s="440">
        <f t="shared" ref="E58" si="21">SUM(E59,E60,E61,E62,E63)</f>
        <v>-1761</v>
      </c>
      <c r="F58" s="95">
        <f>SUM(F59:F63)</f>
        <v>-1230</v>
      </c>
      <c r="G58" s="95">
        <f>F58-E58</f>
        <v>531</v>
      </c>
      <c r="H58" s="220">
        <f>(F58/E58)*100</f>
        <v>69.846678023850089</v>
      </c>
    </row>
    <row r="59" spans="1:8" ht="27.75" customHeight="1">
      <c r="A59" s="437" t="s">
        <v>226</v>
      </c>
      <c r="B59" s="79">
        <v>3350</v>
      </c>
      <c r="C59" s="107" t="s">
        <v>183</v>
      </c>
      <c r="D59" s="107" t="s">
        <v>183</v>
      </c>
      <c r="E59" s="144" t="s">
        <v>183</v>
      </c>
      <c r="F59" s="107" t="s">
        <v>183</v>
      </c>
      <c r="G59" s="95"/>
      <c r="H59" s="83"/>
    </row>
    <row r="60" spans="1:8" ht="27.75" customHeight="1">
      <c r="A60" s="437" t="s">
        <v>375</v>
      </c>
      <c r="B60" s="79">
        <v>3360</v>
      </c>
      <c r="C60" s="80">
        <v>-1282</v>
      </c>
      <c r="D60" s="80">
        <v>-905</v>
      </c>
      <c r="E60" s="144">
        <v>-1546</v>
      </c>
      <c r="F60" s="80">
        <v>-905</v>
      </c>
      <c r="G60" s="80">
        <f>F60-E60</f>
        <v>641</v>
      </c>
      <c r="H60" s="83">
        <f t="shared" ref="H60:H68" si="22">(F60/E60)*100</f>
        <v>58.538163001293661</v>
      </c>
    </row>
    <row r="61" spans="1:8" ht="27.75" customHeight="1">
      <c r="A61" s="437" t="s">
        <v>376</v>
      </c>
      <c r="B61" s="79">
        <v>3370</v>
      </c>
      <c r="C61" s="80">
        <v>-15</v>
      </c>
      <c r="D61" s="80">
        <v>-72</v>
      </c>
      <c r="E61" s="144" t="s">
        <v>183</v>
      </c>
      <c r="F61" s="80">
        <v>-72</v>
      </c>
      <c r="G61" s="80" t="e">
        <f t="shared" ref="G61:G68" si="23">F61-E61</f>
        <v>#VALUE!</v>
      </c>
      <c r="H61" s="83" t="e">
        <f t="shared" si="22"/>
        <v>#VALUE!</v>
      </c>
    </row>
    <row r="62" spans="1:8" ht="48" customHeight="1">
      <c r="A62" s="437" t="s">
        <v>377</v>
      </c>
      <c r="B62" s="79">
        <v>3380</v>
      </c>
      <c r="C62" s="80">
        <v>-334</v>
      </c>
      <c r="D62" s="80">
        <v>-253</v>
      </c>
      <c r="E62" s="144">
        <v>-215</v>
      </c>
      <c r="F62" s="80">
        <v>-253</v>
      </c>
      <c r="G62" s="80">
        <f t="shared" si="23"/>
        <v>-38</v>
      </c>
      <c r="H62" s="83">
        <f t="shared" si="22"/>
        <v>117.67441860465115</v>
      </c>
    </row>
    <row r="63" spans="1:8" ht="31.5" customHeight="1">
      <c r="A63" s="437" t="s">
        <v>450</v>
      </c>
      <c r="B63" s="79">
        <v>3390</v>
      </c>
      <c r="C63" s="80">
        <v>0</v>
      </c>
      <c r="D63" s="80">
        <v>0</v>
      </c>
      <c r="E63" s="439">
        <v>0</v>
      </c>
      <c r="F63" s="80">
        <v>0</v>
      </c>
      <c r="G63" s="80">
        <f t="shared" si="23"/>
        <v>0</v>
      </c>
      <c r="H63" s="223" t="e">
        <f t="shared" si="22"/>
        <v>#DIV/0!</v>
      </c>
    </row>
    <row r="64" spans="1:8" s="287" customFormat="1" ht="30" customHeight="1">
      <c r="A64" s="285" t="s">
        <v>102</v>
      </c>
      <c r="B64" s="286">
        <v>3395</v>
      </c>
      <c r="C64" s="95">
        <f>SUM(C54,C58)</f>
        <v>-1631</v>
      </c>
      <c r="D64" s="95">
        <f>SUM(D54,D58)</f>
        <v>-1230</v>
      </c>
      <c r="E64" s="440">
        <f>SUM(E54,E58)</f>
        <v>-1761</v>
      </c>
      <c r="F64" s="95">
        <f>SUM(F54,F58)</f>
        <v>-1230</v>
      </c>
      <c r="G64" s="95">
        <f t="shared" si="23"/>
        <v>531</v>
      </c>
      <c r="H64" s="220">
        <f t="shared" si="22"/>
        <v>69.846678023850089</v>
      </c>
    </row>
    <row r="65" spans="1:8" s="287" customFormat="1" ht="30" customHeight="1">
      <c r="A65" s="285" t="s">
        <v>29</v>
      </c>
      <c r="B65" s="286">
        <v>3400</v>
      </c>
      <c r="C65" s="95">
        <f>SUM(C34,C52,C64)</f>
        <v>-333</v>
      </c>
      <c r="D65" s="95">
        <f>SUM(D34,D52,D64)</f>
        <v>1</v>
      </c>
      <c r="E65" s="440">
        <f t="shared" ref="E65" si="24">SUM(E34,E52,E64)</f>
        <v>147</v>
      </c>
      <c r="F65" s="95">
        <f>SUM(F34,F52,F64)</f>
        <v>1</v>
      </c>
      <c r="G65" s="95">
        <f t="shared" si="23"/>
        <v>-146</v>
      </c>
      <c r="H65" s="220">
        <f>(F65/E65)*100</f>
        <v>0.68027210884353739</v>
      </c>
    </row>
    <row r="66" spans="1:8" ht="27.75" customHeight="1">
      <c r="A66" s="437" t="s">
        <v>233</v>
      </c>
      <c r="B66" s="79">
        <v>3405</v>
      </c>
      <c r="C66" s="80">
        <v>515</v>
      </c>
      <c r="D66" s="80">
        <v>182</v>
      </c>
      <c r="E66" s="439">
        <v>463</v>
      </c>
      <c r="F66" s="80">
        <f>C68</f>
        <v>182</v>
      </c>
      <c r="G66" s="80">
        <f t="shared" si="23"/>
        <v>-281</v>
      </c>
      <c r="H66" s="83">
        <f t="shared" si="22"/>
        <v>39.30885529157667</v>
      </c>
    </row>
    <row r="67" spans="1:8" ht="27.75" customHeight="1">
      <c r="A67" s="437" t="s">
        <v>104</v>
      </c>
      <c r="B67" s="79">
        <v>3410</v>
      </c>
      <c r="C67" s="95">
        <v>0</v>
      </c>
      <c r="D67" s="95">
        <v>0</v>
      </c>
      <c r="E67" s="439">
        <v>0</v>
      </c>
      <c r="F67" s="95">
        <v>0</v>
      </c>
      <c r="G67" s="80">
        <f t="shared" si="23"/>
        <v>0</v>
      </c>
      <c r="H67" s="83"/>
    </row>
    <row r="68" spans="1:8" ht="31.5" customHeight="1">
      <c r="A68" s="437" t="s">
        <v>234</v>
      </c>
      <c r="B68" s="79">
        <v>3415</v>
      </c>
      <c r="C68" s="95">
        <f t="shared" ref="C68" si="25">SUM(C66,C65,C67)</f>
        <v>182</v>
      </c>
      <c r="D68" s="95">
        <f t="shared" ref="D68:F68" si="26">SUM(D66,D65,D67)</f>
        <v>183</v>
      </c>
      <c r="E68" s="440">
        <f t="shared" si="26"/>
        <v>610</v>
      </c>
      <c r="F68" s="95">
        <f t="shared" si="26"/>
        <v>183</v>
      </c>
      <c r="G68" s="95">
        <f t="shared" si="23"/>
        <v>-427</v>
      </c>
      <c r="H68" s="220">
        <f t="shared" si="22"/>
        <v>30</v>
      </c>
    </row>
    <row r="69" spans="1:8" s="294" customFormat="1" ht="20.25">
      <c r="A69" s="292"/>
      <c r="B69" s="293"/>
      <c r="C69" s="293"/>
      <c r="D69" s="293"/>
      <c r="E69" s="293"/>
      <c r="F69" s="293"/>
      <c r="G69" s="293"/>
      <c r="H69" s="293"/>
    </row>
    <row r="70" spans="1:8" s="244" customFormat="1" ht="69.75" customHeight="1">
      <c r="A70" s="241" t="s">
        <v>465</v>
      </c>
      <c r="B70" s="242"/>
      <c r="C70" s="516" t="s">
        <v>134</v>
      </c>
      <c r="D70" s="516"/>
      <c r="E70" s="295"/>
      <c r="F70" s="424" t="s">
        <v>467</v>
      </c>
      <c r="G70" s="296"/>
    </row>
    <row r="71" spans="1:8" s="67" customFormat="1">
      <c r="A71" s="423" t="s">
        <v>358</v>
      </c>
      <c r="B71" s="217"/>
      <c r="C71" s="460" t="s">
        <v>66</v>
      </c>
      <c r="D71" s="460"/>
      <c r="E71" s="217"/>
      <c r="F71" s="422" t="s">
        <v>170</v>
      </c>
      <c r="G71" s="422"/>
      <c r="H71" s="422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59055118110236227" right="0.59055118110236227" top="0.98425196850393704" bottom="0.59055118110236227" header="0.19685039370078741" footer="0.23622047244094491"/>
  <pageSetup paperSize="9" scale="60" orientation="landscape" r:id="rId1"/>
  <headerFooter alignWithMargins="0"/>
  <ignoredErrors>
    <ignoredError sqref="D54:E54 D58:E58 E21" formula="1"/>
    <ignoredError sqref="G45 G48 H54:H56 H63 G46:H46 G61:H61 H22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8"/>
  <sheetViews>
    <sheetView view="pageBreakPreview" zoomScale="87" zoomScaleNormal="70" zoomScaleSheetLayoutView="87" workbookViewId="0">
      <selection activeCell="M87" sqref="M87"/>
    </sheetView>
  </sheetViews>
  <sheetFormatPr defaultColWidth="9.140625" defaultRowHeight="18.75"/>
  <cols>
    <col min="1" max="1" width="63.28515625" style="1" customWidth="1"/>
    <col min="2" max="2" width="12" style="39" customWidth="1"/>
    <col min="3" max="3" width="15.28515625" style="39" customWidth="1"/>
    <col min="4" max="4" width="16.140625" style="39" customWidth="1"/>
    <col min="5" max="5" width="16.7109375" style="39" customWidth="1"/>
    <col min="6" max="7" width="14" style="39" customWidth="1"/>
    <col min="8" max="16384" width="9.140625" style="1"/>
  </cols>
  <sheetData>
    <row r="1" spans="1:8" ht="12.75" customHeight="1"/>
    <row r="2" spans="1:8" ht="17.25" customHeight="1">
      <c r="A2" s="486" t="s">
        <v>418</v>
      </c>
      <c r="B2" s="486"/>
      <c r="C2" s="486"/>
      <c r="D2" s="486"/>
      <c r="E2" s="486"/>
      <c r="F2" s="486"/>
      <c r="G2" s="486"/>
    </row>
    <row r="3" spans="1:8" ht="17.25" customHeight="1">
      <c r="A3" s="426"/>
      <c r="B3" s="6"/>
      <c r="C3" s="6"/>
      <c r="D3" s="426"/>
      <c r="E3" s="426"/>
      <c r="F3" s="426"/>
      <c r="G3" s="298" t="s">
        <v>366</v>
      </c>
    </row>
    <row r="4" spans="1:8" ht="61.5" customHeight="1">
      <c r="A4" s="299" t="s">
        <v>151</v>
      </c>
      <c r="B4" s="88" t="s">
        <v>18</v>
      </c>
      <c r="C4" s="88" t="s">
        <v>587</v>
      </c>
      <c r="D4" s="88" t="s">
        <v>588</v>
      </c>
      <c r="E4" s="88" t="s">
        <v>589</v>
      </c>
      <c r="F4" s="88" t="s">
        <v>436</v>
      </c>
      <c r="G4" s="300" t="s">
        <v>397</v>
      </c>
    </row>
    <row r="5" spans="1:8" ht="20.25" customHeight="1">
      <c r="A5" s="42">
        <v>1</v>
      </c>
      <c r="B5" s="433">
        <v>2</v>
      </c>
      <c r="C5" s="433">
        <v>3</v>
      </c>
      <c r="D5" s="433">
        <v>4</v>
      </c>
      <c r="E5" s="433">
        <v>5</v>
      </c>
      <c r="F5" s="433">
        <v>6</v>
      </c>
      <c r="G5" s="433">
        <v>7</v>
      </c>
    </row>
    <row r="6" spans="1:8" ht="31.5" customHeight="1">
      <c r="A6" s="301" t="s">
        <v>230</v>
      </c>
      <c r="B6" s="433"/>
      <c r="C6" s="302"/>
      <c r="D6" s="302"/>
      <c r="E6" s="302"/>
      <c r="F6" s="302"/>
      <c r="G6" s="302"/>
    </row>
    <row r="7" spans="1:8" ht="31.5" customHeight="1">
      <c r="A7" s="303" t="s">
        <v>398</v>
      </c>
      <c r="B7" s="304"/>
      <c r="C7" s="305">
        <f t="shared" ref="C7" si="0">C9+C15</f>
        <v>2262</v>
      </c>
      <c r="D7" s="305">
        <f t="shared" ref="D7:E7" si="1">D9+D15</f>
        <v>1880</v>
      </c>
      <c r="E7" s="305">
        <f t="shared" si="1"/>
        <v>7313</v>
      </c>
      <c r="F7" s="89">
        <f>E7-D7</f>
        <v>5433</v>
      </c>
      <c r="G7" s="306">
        <f>(E7/D7)*100</f>
        <v>388.98936170212767</v>
      </c>
    </row>
    <row r="8" spans="1:8" ht="21" hidden="1" customHeight="1">
      <c r="A8" s="303"/>
      <c r="B8" s="304"/>
      <c r="C8" s="97"/>
      <c r="D8" s="97"/>
      <c r="E8" s="97"/>
      <c r="F8" s="96">
        <f t="shared" ref="F8:F79" si="2">E8-D8</f>
        <v>0</v>
      </c>
      <c r="G8" s="306" t="e">
        <f t="shared" ref="G8:G9" si="3">(E8/D8)*100</f>
        <v>#DIV/0!</v>
      </c>
    </row>
    <row r="9" spans="1:8" s="20" customFormat="1" ht="68.25" customHeight="1">
      <c r="A9" s="246" t="s">
        <v>555</v>
      </c>
      <c r="B9" s="247">
        <v>3030</v>
      </c>
      <c r="C9" s="89">
        <f>SUM(C12:C14)</f>
        <v>1500</v>
      </c>
      <c r="D9" s="89">
        <f>SUM(D12:D14)</f>
        <v>960</v>
      </c>
      <c r="E9" s="89">
        <f>SUM(E12:E14)</f>
        <v>960</v>
      </c>
      <c r="F9" s="89">
        <f>E9-D9</f>
        <v>0</v>
      </c>
      <c r="G9" s="410">
        <f t="shared" si="3"/>
        <v>100</v>
      </c>
    </row>
    <row r="10" spans="1:8" ht="21" hidden="1" customHeight="1">
      <c r="A10" s="308"/>
      <c r="B10" s="88"/>
      <c r="C10" s="86"/>
      <c r="D10" s="96"/>
      <c r="E10" s="86"/>
      <c r="F10" s="89">
        <f t="shared" ref="F10:F14" si="4">E10-D10</f>
        <v>0</v>
      </c>
      <c r="G10" s="87"/>
      <c r="H10" s="20"/>
    </row>
    <row r="11" spans="1:8" ht="22.5" hidden="1" customHeight="1">
      <c r="A11" s="308"/>
      <c r="B11" s="88"/>
      <c r="C11" s="86"/>
      <c r="D11" s="96"/>
      <c r="E11" s="86"/>
      <c r="F11" s="89">
        <f t="shared" si="4"/>
        <v>0</v>
      </c>
      <c r="G11" s="87"/>
      <c r="H11" s="20"/>
    </row>
    <row r="12" spans="1:8" ht="22.5" customHeight="1">
      <c r="A12" s="308" t="s">
        <v>552</v>
      </c>
      <c r="B12" s="88"/>
      <c r="C12" s="86">
        <v>606</v>
      </c>
      <c r="D12" s="86">
        <v>781</v>
      </c>
      <c r="E12" s="86">
        <v>781</v>
      </c>
      <c r="F12" s="86">
        <f t="shared" si="4"/>
        <v>0</v>
      </c>
      <c r="G12" s="87">
        <f t="shared" ref="G12:G14" si="5">(E12/D12)*100</f>
        <v>100</v>
      </c>
      <c r="H12" s="20"/>
    </row>
    <row r="13" spans="1:8" ht="21" customHeight="1">
      <c r="A13" s="308" t="s">
        <v>553</v>
      </c>
      <c r="B13" s="88"/>
      <c r="C13" s="86">
        <v>845</v>
      </c>
      <c r="D13" s="86">
        <v>75</v>
      </c>
      <c r="E13" s="86">
        <v>75</v>
      </c>
      <c r="F13" s="86">
        <f t="shared" si="4"/>
        <v>0</v>
      </c>
      <c r="G13" s="87">
        <f t="shared" si="5"/>
        <v>100</v>
      </c>
      <c r="H13" s="20"/>
    </row>
    <row r="14" spans="1:8" ht="22.5" customHeight="1">
      <c r="A14" s="308" t="s">
        <v>554</v>
      </c>
      <c r="B14" s="88"/>
      <c r="C14" s="86">
        <v>49</v>
      </c>
      <c r="D14" s="86">
        <v>104</v>
      </c>
      <c r="E14" s="86">
        <v>104</v>
      </c>
      <c r="F14" s="86">
        <f t="shared" si="4"/>
        <v>0</v>
      </c>
      <c r="G14" s="87">
        <f t="shared" si="5"/>
        <v>100</v>
      </c>
      <c r="H14" s="20"/>
    </row>
    <row r="15" spans="1:8" s="20" customFormat="1" ht="24" customHeight="1">
      <c r="A15" s="252" t="s">
        <v>399</v>
      </c>
      <c r="B15" s="247">
        <v>3080</v>
      </c>
      <c r="C15" s="128">
        <f>SUM(C16:C20)</f>
        <v>762</v>
      </c>
      <c r="D15" s="128">
        <f t="shared" ref="D15" si="6">SUM(D16:D20)</f>
        <v>920</v>
      </c>
      <c r="E15" s="128">
        <f>SUM(E16:E20)</f>
        <v>6353</v>
      </c>
      <c r="F15" s="89">
        <f>E15-D15</f>
        <v>5433</v>
      </c>
      <c r="G15" s="306">
        <f>(E15/D15)*100</f>
        <v>690.54347826086962</v>
      </c>
    </row>
    <row r="16" spans="1:8" s="20" customFormat="1" ht="47.25" customHeight="1">
      <c r="A16" s="77" t="s">
        <v>506</v>
      </c>
      <c r="B16" s="247"/>
      <c r="C16" s="86">
        <v>595</v>
      </c>
      <c r="D16" s="111">
        <v>0</v>
      </c>
      <c r="E16" s="86">
        <v>397</v>
      </c>
      <c r="F16" s="86">
        <f t="shared" ref="F16:F19" si="7">E16-D16</f>
        <v>397</v>
      </c>
      <c r="G16" s="309" t="e">
        <f t="shared" ref="G16:G19" si="8">(E16/D16)*100</f>
        <v>#DIV/0!</v>
      </c>
    </row>
    <row r="17" spans="1:9" s="20" customFormat="1" ht="20.25" customHeight="1">
      <c r="A17" s="77" t="s">
        <v>507</v>
      </c>
      <c r="B17" s="247"/>
      <c r="C17" s="86">
        <v>167</v>
      </c>
      <c r="D17" s="86">
        <v>105</v>
      </c>
      <c r="E17" s="86">
        <v>205</v>
      </c>
      <c r="F17" s="86">
        <f t="shared" si="7"/>
        <v>100</v>
      </c>
      <c r="G17" s="87">
        <f t="shared" si="8"/>
        <v>195.23809523809524</v>
      </c>
    </row>
    <row r="18" spans="1:9" s="20" customFormat="1" ht="22.5" customHeight="1">
      <c r="A18" s="77" t="s">
        <v>508</v>
      </c>
      <c r="B18" s="247"/>
      <c r="C18" s="89">
        <v>0</v>
      </c>
      <c r="D18" s="86">
        <v>4</v>
      </c>
      <c r="E18" s="89">
        <v>0</v>
      </c>
      <c r="F18" s="86">
        <f t="shared" ref="F18" si="9">E18-D18</f>
        <v>-4</v>
      </c>
      <c r="G18" s="87">
        <f t="shared" ref="G18" si="10">(E18/D18)*100</f>
        <v>0</v>
      </c>
    </row>
    <row r="19" spans="1:9" s="20" customFormat="1" ht="22.5" customHeight="1">
      <c r="A19" s="77" t="s">
        <v>635</v>
      </c>
      <c r="B19" s="247"/>
      <c r="C19" s="89">
        <v>0</v>
      </c>
      <c r="D19" s="86">
        <v>0</v>
      </c>
      <c r="E19" s="86">
        <v>2</v>
      </c>
      <c r="F19" s="86">
        <f t="shared" si="7"/>
        <v>2</v>
      </c>
      <c r="G19" s="309" t="e">
        <f t="shared" si="8"/>
        <v>#DIV/0!</v>
      </c>
    </row>
    <row r="20" spans="1:9" ht="22.5" customHeight="1">
      <c r="A20" s="77" t="s">
        <v>509</v>
      </c>
      <c r="B20" s="88"/>
      <c r="C20" s="86">
        <v>0</v>
      </c>
      <c r="D20" s="86">
        <v>811</v>
      </c>
      <c r="E20" s="86">
        <v>5749</v>
      </c>
      <c r="F20" s="86">
        <f>E20-D20</f>
        <v>4938</v>
      </c>
      <c r="G20" s="87">
        <f>(E20/D20)*100</f>
        <v>708.87792848335391</v>
      </c>
      <c r="H20" s="20"/>
    </row>
    <row r="21" spans="1:9" ht="22.5" hidden="1" customHeight="1">
      <c r="A21" s="308"/>
      <c r="B21" s="88"/>
      <c r="C21" s="86"/>
      <c r="D21" s="86"/>
      <c r="E21" s="86"/>
      <c r="F21" s="86">
        <f t="shared" ref="F21" si="11">E21-D21</f>
        <v>0</v>
      </c>
      <c r="G21" s="87"/>
      <c r="H21" s="20"/>
    </row>
    <row r="22" spans="1:9" ht="33.950000000000003" hidden="1" customHeight="1">
      <c r="A22" s="310"/>
      <c r="B22" s="88"/>
      <c r="C22" s="86"/>
      <c r="D22" s="86"/>
      <c r="E22" s="86"/>
      <c r="F22" s="86"/>
      <c r="G22" s="87"/>
      <c r="H22" s="20"/>
    </row>
    <row r="23" spans="1:9" ht="27.75" hidden="1" customHeight="1">
      <c r="A23" s="308"/>
      <c r="B23" s="88"/>
      <c r="C23" s="96"/>
      <c r="D23" s="96"/>
      <c r="E23" s="96"/>
      <c r="F23" s="96"/>
      <c r="G23" s="309"/>
      <c r="H23" s="20"/>
    </row>
    <row r="24" spans="1:9" ht="21" hidden="1" customHeight="1">
      <c r="A24" s="303"/>
      <c r="B24" s="304"/>
      <c r="C24" s="97"/>
      <c r="D24" s="97"/>
      <c r="E24" s="97"/>
      <c r="F24" s="96">
        <f t="shared" si="2"/>
        <v>0</v>
      </c>
      <c r="G24" s="309" t="e">
        <f t="shared" ref="G24:G39" si="12">(E24/D24)*100</f>
        <v>#DIV/0!</v>
      </c>
      <c r="H24" s="20"/>
    </row>
    <row r="25" spans="1:9" s="20" customFormat="1" ht="30.75" customHeight="1">
      <c r="A25" s="303" t="s">
        <v>214</v>
      </c>
      <c r="B25" s="311"/>
      <c r="C25" s="98"/>
      <c r="D25" s="98"/>
      <c r="E25" s="98"/>
      <c r="F25" s="96"/>
      <c r="G25" s="309"/>
    </row>
    <row r="26" spans="1:9" s="20" customFormat="1" ht="27" hidden="1" customHeight="1">
      <c r="A26" s="308" t="s">
        <v>400</v>
      </c>
      <c r="B26" s="256">
        <v>3140</v>
      </c>
      <c r="C26" s="96"/>
      <c r="D26" s="96"/>
      <c r="E26" s="96"/>
      <c r="F26" s="96">
        <f t="shared" si="2"/>
        <v>0</v>
      </c>
      <c r="G26" s="309" t="e">
        <f t="shared" si="12"/>
        <v>#DIV/0!</v>
      </c>
    </row>
    <row r="27" spans="1:9" ht="2.25" hidden="1" customHeight="1">
      <c r="A27" s="303"/>
      <c r="B27" s="304"/>
      <c r="C27" s="97"/>
      <c r="D27" s="97"/>
      <c r="E27" s="97"/>
      <c r="F27" s="96">
        <f t="shared" si="2"/>
        <v>0</v>
      </c>
      <c r="G27" s="309" t="e">
        <f t="shared" si="12"/>
        <v>#DIV/0!</v>
      </c>
      <c r="H27" s="20"/>
      <c r="I27" s="20"/>
    </row>
    <row r="28" spans="1:9" s="20" customFormat="1" ht="27" customHeight="1">
      <c r="A28" s="252" t="s">
        <v>203</v>
      </c>
      <c r="B28" s="250">
        <v>3160</v>
      </c>
      <c r="C28" s="89">
        <f>SUM(C29:C34)</f>
        <v>-287</v>
      </c>
      <c r="D28" s="89">
        <f>SUM(D29:D34)</f>
        <v>-200</v>
      </c>
      <c r="E28" s="89">
        <f>SUM(E29:E34)</f>
        <v>-328</v>
      </c>
      <c r="F28" s="89">
        <f>E28-D28</f>
        <v>-128</v>
      </c>
      <c r="G28" s="306">
        <f>(E28/D28)*100</f>
        <v>164</v>
      </c>
    </row>
    <row r="29" spans="1:9" s="20" customFormat="1" ht="22.5" customHeight="1">
      <c r="A29" s="77" t="s">
        <v>510</v>
      </c>
      <c r="B29" s="256"/>
      <c r="C29" s="116">
        <v>0</v>
      </c>
      <c r="D29" s="116">
        <v>0</v>
      </c>
      <c r="E29" s="116">
        <v>-4</v>
      </c>
      <c r="F29" s="86">
        <f>E29-D29</f>
        <v>-4</v>
      </c>
      <c r="G29" s="309" t="e">
        <f>(E29/D29)*100</f>
        <v>#DIV/0!</v>
      </c>
    </row>
    <row r="30" spans="1:9" s="20" customFormat="1" ht="21.75" customHeight="1">
      <c r="A30" s="77" t="s">
        <v>511</v>
      </c>
      <c r="B30" s="256"/>
      <c r="C30" s="116">
        <v>-76</v>
      </c>
      <c r="D30" s="116">
        <v>0</v>
      </c>
      <c r="E30" s="116">
        <v>-92</v>
      </c>
      <c r="F30" s="86">
        <f t="shared" ref="F30:F34" si="13">E30-D30</f>
        <v>-92</v>
      </c>
      <c r="G30" s="309" t="e">
        <f t="shared" ref="G30:G34" si="14">(E30/D30)*100</f>
        <v>#DIV/0!</v>
      </c>
    </row>
    <row r="31" spans="1:9" s="20" customFormat="1" ht="23.25" customHeight="1">
      <c r="A31" s="77" t="s">
        <v>512</v>
      </c>
      <c r="B31" s="256"/>
      <c r="C31" s="116">
        <v>-22</v>
      </c>
      <c r="D31" s="116">
        <v>-40</v>
      </c>
      <c r="E31" s="116">
        <v>-25</v>
      </c>
      <c r="F31" s="86">
        <f t="shared" si="13"/>
        <v>15</v>
      </c>
      <c r="G31" s="87">
        <f t="shared" si="14"/>
        <v>62.5</v>
      </c>
    </row>
    <row r="32" spans="1:9" s="20" customFormat="1" ht="21" customHeight="1">
      <c r="A32" s="77" t="s">
        <v>513</v>
      </c>
      <c r="B32" s="256"/>
      <c r="C32" s="86">
        <v>-183</v>
      </c>
      <c r="D32" s="116">
        <v>-160</v>
      </c>
      <c r="E32" s="86">
        <v>-206</v>
      </c>
      <c r="F32" s="86">
        <f t="shared" si="13"/>
        <v>-46</v>
      </c>
      <c r="G32" s="87">
        <f t="shared" si="14"/>
        <v>128.75</v>
      </c>
    </row>
    <row r="33" spans="1:9" s="20" customFormat="1" ht="18.75" customHeight="1">
      <c r="A33" s="254" t="s">
        <v>580</v>
      </c>
      <c r="B33" s="312"/>
      <c r="C33" s="150">
        <v>-6</v>
      </c>
      <c r="D33" s="140">
        <v>0</v>
      </c>
      <c r="E33" s="150">
        <v>-1</v>
      </c>
      <c r="F33" s="150">
        <f t="shared" si="13"/>
        <v>-1</v>
      </c>
      <c r="G33" s="313" t="e">
        <f t="shared" si="14"/>
        <v>#DIV/0!</v>
      </c>
    </row>
    <row r="34" spans="1:9" s="20" customFormat="1" ht="22.5" customHeight="1">
      <c r="A34" s="77" t="s">
        <v>514</v>
      </c>
      <c r="B34" s="304"/>
      <c r="C34" s="86">
        <v>0</v>
      </c>
      <c r="D34" s="116">
        <v>0</v>
      </c>
      <c r="E34" s="86">
        <v>0</v>
      </c>
      <c r="F34" s="86">
        <f t="shared" si="13"/>
        <v>0</v>
      </c>
      <c r="G34" s="309" t="e">
        <f t="shared" si="14"/>
        <v>#DIV/0!</v>
      </c>
    </row>
    <row r="35" spans="1:9" ht="23.25" customHeight="1">
      <c r="A35" s="301" t="s">
        <v>231</v>
      </c>
      <c r="B35" s="314"/>
      <c r="C35" s="315"/>
      <c r="D35" s="315"/>
      <c r="E35" s="315"/>
      <c r="F35" s="302"/>
      <c r="G35" s="316"/>
      <c r="H35" s="20"/>
      <c r="I35" s="20"/>
    </row>
    <row r="36" spans="1:9" s="317" customFormat="1" ht="27" customHeight="1">
      <c r="A36" s="303" t="s">
        <v>215</v>
      </c>
      <c r="B36" s="311">
        <v>3255</v>
      </c>
      <c r="C36" s="89">
        <f>SUM(C37:C40)</f>
        <v>-870</v>
      </c>
      <c r="D36" s="89">
        <f t="shared" ref="D36" si="15">D39</f>
        <v>-200</v>
      </c>
      <c r="E36" s="89">
        <f>SUM(E37:E40)</f>
        <v>-893</v>
      </c>
      <c r="F36" s="89">
        <f>E36-D36</f>
        <v>-693</v>
      </c>
      <c r="G36" s="306">
        <f>(E36/D36)*100</f>
        <v>446.5</v>
      </c>
      <c r="H36" s="20"/>
      <c r="I36" s="20"/>
    </row>
    <row r="37" spans="1:9" s="20" customFormat="1" ht="27.75" hidden="1" customHeight="1">
      <c r="A37" s="308" t="s">
        <v>399</v>
      </c>
      <c r="B37" s="256">
        <v>3240</v>
      </c>
      <c r="C37" s="96"/>
      <c r="D37" s="96"/>
      <c r="E37" s="96"/>
      <c r="F37" s="96">
        <f t="shared" si="2"/>
        <v>0</v>
      </c>
      <c r="G37" s="309" t="e">
        <f t="shared" si="12"/>
        <v>#DIV/0!</v>
      </c>
    </row>
    <row r="38" spans="1:9" ht="21" customHeight="1">
      <c r="A38" s="303" t="s">
        <v>215</v>
      </c>
      <c r="B38" s="311">
        <v>3255</v>
      </c>
      <c r="C38" s="86"/>
      <c r="D38" s="89"/>
      <c r="E38" s="86"/>
      <c r="F38" s="86">
        <f t="shared" ref="F38" si="16">E38-D38</f>
        <v>0</v>
      </c>
      <c r="G38" s="309" t="e">
        <f t="shared" ref="G38" si="17">(E38/D38)*100</f>
        <v>#DIV/0!</v>
      </c>
      <c r="H38" s="20"/>
      <c r="I38" s="20"/>
    </row>
    <row r="39" spans="1:9" s="20" customFormat="1" ht="34.5" customHeight="1">
      <c r="A39" s="246" t="s">
        <v>371</v>
      </c>
      <c r="B39" s="250">
        <v>3270</v>
      </c>
      <c r="C39" s="89">
        <f>C40+C42+C53+C75+C80</f>
        <v>-870</v>
      </c>
      <c r="D39" s="89">
        <f>D40+D42+D53+D75</f>
        <v>-200</v>
      </c>
      <c r="E39" s="89">
        <f>E40+E42+E53+E75+E80</f>
        <v>-893</v>
      </c>
      <c r="F39" s="89">
        <f>E39-D39</f>
        <v>-693</v>
      </c>
      <c r="G39" s="306">
        <f t="shared" si="12"/>
        <v>446.5</v>
      </c>
    </row>
    <row r="40" spans="1:9" s="20" customFormat="1" ht="24" customHeight="1">
      <c r="A40" s="246" t="s">
        <v>401</v>
      </c>
      <c r="B40" s="250">
        <v>3271</v>
      </c>
      <c r="C40" s="89">
        <f t="shared" ref="C40:E40" si="18">SUM(C41:C41)</f>
        <v>0</v>
      </c>
      <c r="D40" s="89">
        <f t="shared" ref="D40" si="19">SUM(D41:D41)</f>
        <v>0</v>
      </c>
      <c r="E40" s="89">
        <f t="shared" si="18"/>
        <v>0</v>
      </c>
      <c r="F40" s="89">
        <f t="shared" si="2"/>
        <v>0</v>
      </c>
      <c r="G40" s="306"/>
    </row>
    <row r="41" spans="1:9" s="20" customFormat="1" ht="26.25" hidden="1" customHeight="1">
      <c r="A41" s="77"/>
      <c r="B41" s="247"/>
      <c r="C41" s="86"/>
      <c r="D41" s="86"/>
      <c r="E41" s="86"/>
      <c r="F41" s="86">
        <f t="shared" si="2"/>
        <v>0</v>
      </c>
      <c r="G41" s="87"/>
    </row>
    <row r="42" spans="1:9" s="20" customFormat="1" ht="34.5" customHeight="1">
      <c r="A42" s="246" t="s">
        <v>438</v>
      </c>
      <c r="B42" s="250">
        <v>3272</v>
      </c>
      <c r="C42" s="89">
        <f>SUM(C43:C52)</f>
        <v>-266</v>
      </c>
      <c r="D42" s="89">
        <f>SUM(D43:D47)</f>
        <v>0</v>
      </c>
      <c r="E42" s="89">
        <f>SUM(E43:E52)</f>
        <v>-297</v>
      </c>
      <c r="F42" s="89">
        <f>E42-D42</f>
        <v>-297</v>
      </c>
      <c r="G42" s="307" t="e">
        <f t="shared" ref="G42:G52" si="20">(E42/D42)*100</f>
        <v>#DIV/0!</v>
      </c>
    </row>
    <row r="43" spans="1:9" s="20" customFormat="1" ht="22.5" customHeight="1">
      <c r="A43" s="92" t="s">
        <v>559</v>
      </c>
      <c r="B43" s="250"/>
      <c r="C43" s="111">
        <v>-33</v>
      </c>
      <c r="D43" s="89">
        <v>0</v>
      </c>
      <c r="E43" s="89">
        <v>0</v>
      </c>
      <c r="F43" s="86">
        <f t="shared" ref="F43:F52" si="21">E43-D43</f>
        <v>0</v>
      </c>
      <c r="G43" s="309" t="e">
        <f t="shared" si="20"/>
        <v>#DIV/0!</v>
      </c>
    </row>
    <row r="44" spans="1:9" s="20" customFormat="1" ht="23.25" customHeight="1">
      <c r="A44" s="318" t="s">
        <v>557</v>
      </c>
      <c r="B44" s="250"/>
      <c r="C44" s="111">
        <v>-50</v>
      </c>
      <c r="D44" s="89">
        <v>0</v>
      </c>
      <c r="E44" s="89">
        <v>0</v>
      </c>
      <c r="F44" s="86">
        <f t="shared" si="21"/>
        <v>0</v>
      </c>
      <c r="G44" s="309" t="e">
        <f t="shared" si="20"/>
        <v>#DIV/0!</v>
      </c>
    </row>
    <row r="45" spans="1:9" s="20" customFormat="1" ht="24" customHeight="1">
      <c r="A45" s="318" t="s">
        <v>558</v>
      </c>
      <c r="B45" s="250"/>
      <c r="C45" s="111">
        <v>-50</v>
      </c>
      <c r="D45" s="111">
        <v>0</v>
      </c>
      <c r="E45" s="111">
        <v>0</v>
      </c>
      <c r="F45" s="86">
        <f t="shared" si="21"/>
        <v>0</v>
      </c>
      <c r="G45" s="309" t="e">
        <f t="shared" si="20"/>
        <v>#DIV/0!</v>
      </c>
    </row>
    <row r="46" spans="1:9" s="20" customFormat="1" ht="23.25" customHeight="1">
      <c r="A46" s="92" t="s">
        <v>560</v>
      </c>
      <c r="B46" s="250"/>
      <c r="C46" s="111">
        <v>-133</v>
      </c>
      <c r="D46" s="111">
        <v>0</v>
      </c>
      <c r="E46" s="111">
        <v>0</v>
      </c>
      <c r="F46" s="86">
        <f t="shared" si="21"/>
        <v>0</v>
      </c>
      <c r="G46" s="309" t="e">
        <f t="shared" si="20"/>
        <v>#DIV/0!</v>
      </c>
    </row>
    <row r="47" spans="1:9" s="20" customFormat="1" ht="24.75" customHeight="1">
      <c r="A47" s="411" t="s">
        <v>607</v>
      </c>
      <c r="B47" s="250"/>
      <c r="C47" s="116">
        <v>0</v>
      </c>
      <c r="D47" s="116">
        <v>0</v>
      </c>
      <c r="E47" s="413">
        <v>-98</v>
      </c>
      <c r="F47" s="86">
        <f t="shared" si="21"/>
        <v>-98</v>
      </c>
      <c r="G47" s="309" t="e">
        <f t="shared" si="20"/>
        <v>#DIV/0!</v>
      </c>
    </row>
    <row r="48" spans="1:9" s="20" customFormat="1" ht="24.75" customHeight="1">
      <c r="A48" s="691" t="s">
        <v>611</v>
      </c>
      <c r="B48" s="250"/>
      <c r="C48" s="116">
        <v>0</v>
      </c>
      <c r="D48" s="116">
        <v>0</v>
      </c>
      <c r="E48" s="414">
        <v>-33</v>
      </c>
      <c r="F48" s="86">
        <f>E48-D48</f>
        <v>-33</v>
      </c>
      <c r="G48" s="309" t="e">
        <f>(E48/D48)*100</f>
        <v>#DIV/0!</v>
      </c>
    </row>
    <row r="49" spans="1:7" s="20" customFormat="1" ht="24" customHeight="1">
      <c r="A49" s="412" t="s">
        <v>608</v>
      </c>
      <c r="B49" s="250"/>
      <c r="C49" s="111">
        <v>0</v>
      </c>
      <c r="D49" s="111">
        <v>0</v>
      </c>
      <c r="E49" s="413">
        <v>-61</v>
      </c>
      <c r="F49" s="86">
        <f t="shared" si="21"/>
        <v>-61</v>
      </c>
      <c r="G49" s="309" t="e">
        <f t="shared" si="20"/>
        <v>#DIV/0!</v>
      </c>
    </row>
    <row r="50" spans="1:7" s="20" customFormat="1" ht="23.25" customHeight="1">
      <c r="A50" s="691" t="s">
        <v>609</v>
      </c>
      <c r="B50" s="250"/>
      <c r="C50" s="116">
        <v>0</v>
      </c>
      <c r="D50" s="116">
        <v>0</v>
      </c>
      <c r="E50" s="414">
        <v>-46</v>
      </c>
      <c r="F50" s="86">
        <f t="shared" si="21"/>
        <v>-46</v>
      </c>
      <c r="G50" s="309" t="e">
        <f t="shared" si="20"/>
        <v>#DIV/0!</v>
      </c>
    </row>
    <row r="51" spans="1:7" s="20" customFormat="1" ht="21.75" customHeight="1">
      <c r="A51" s="691" t="s">
        <v>610</v>
      </c>
      <c r="B51" s="250"/>
      <c r="C51" s="116">
        <v>0</v>
      </c>
      <c r="D51" s="116">
        <v>0</v>
      </c>
      <c r="E51" s="414">
        <v>-38</v>
      </c>
      <c r="F51" s="86">
        <f t="shared" si="21"/>
        <v>-38</v>
      </c>
      <c r="G51" s="309" t="e">
        <f t="shared" si="20"/>
        <v>#DIV/0!</v>
      </c>
    </row>
    <row r="52" spans="1:7" s="20" customFormat="1" ht="23.25" customHeight="1">
      <c r="A52" s="691" t="s">
        <v>612</v>
      </c>
      <c r="B52" s="250"/>
      <c r="C52" s="116">
        <v>0</v>
      </c>
      <c r="D52" s="116">
        <v>0</v>
      </c>
      <c r="E52" s="414">
        <v>-21</v>
      </c>
      <c r="F52" s="86">
        <f t="shared" si="21"/>
        <v>-21</v>
      </c>
      <c r="G52" s="309" t="e">
        <f t="shared" si="20"/>
        <v>#DIV/0!</v>
      </c>
    </row>
    <row r="53" spans="1:7" s="20" customFormat="1" ht="29.25" customHeight="1">
      <c r="A53" s="246" t="s">
        <v>437</v>
      </c>
      <c r="B53" s="250">
        <v>3273</v>
      </c>
      <c r="C53" s="89">
        <f>SUM(C54:C74)</f>
        <v>-101</v>
      </c>
      <c r="D53" s="89">
        <f>SUM(D54:D74)</f>
        <v>-200</v>
      </c>
      <c r="E53" s="89">
        <f>SUM(E54:E74)</f>
        <v>-92</v>
      </c>
      <c r="F53" s="89">
        <f t="shared" si="2"/>
        <v>108</v>
      </c>
      <c r="G53" s="306">
        <f>(E53/D53)*100</f>
        <v>46</v>
      </c>
    </row>
    <row r="54" spans="1:7" s="20" customFormat="1" ht="35.25" customHeight="1">
      <c r="A54" s="77" t="s">
        <v>515</v>
      </c>
      <c r="B54" s="250"/>
      <c r="C54" s="116">
        <v>0</v>
      </c>
      <c r="D54" s="116">
        <v>-200</v>
      </c>
      <c r="E54" s="116">
        <v>-43</v>
      </c>
      <c r="F54" s="86">
        <f t="shared" ref="F54" si="22">E54-D54</f>
        <v>157</v>
      </c>
      <c r="G54" s="87">
        <f>(E54/D54)*100</f>
        <v>21.5</v>
      </c>
    </row>
    <row r="55" spans="1:7" s="20" customFormat="1" ht="22.5" customHeight="1">
      <c r="A55" s="77" t="s">
        <v>516</v>
      </c>
      <c r="B55" s="250"/>
      <c r="C55" s="116">
        <v>-7</v>
      </c>
      <c r="D55" s="89">
        <v>0</v>
      </c>
      <c r="E55" s="89">
        <v>0</v>
      </c>
      <c r="F55" s="86">
        <f t="shared" ref="F55:F74" si="23">E55-D55</f>
        <v>0</v>
      </c>
      <c r="G55" s="309" t="e">
        <f t="shared" ref="G55:G75" si="24">(E55/D55)*100</f>
        <v>#DIV/0!</v>
      </c>
    </row>
    <row r="56" spans="1:7" s="20" customFormat="1" ht="22.5" customHeight="1">
      <c r="A56" s="319" t="s">
        <v>561</v>
      </c>
      <c r="B56" s="255"/>
      <c r="C56" s="141">
        <v>-8</v>
      </c>
      <c r="D56" s="89">
        <v>0</v>
      </c>
      <c r="E56" s="89">
        <v>0</v>
      </c>
      <c r="F56" s="150"/>
      <c r="G56" s="313"/>
    </row>
    <row r="57" spans="1:7" s="20" customFormat="1" ht="22.5" customHeight="1">
      <c r="A57" s="132" t="s">
        <v>562</v>
      </c>
      <c r="B57" s="255"/>
      <c r="C57" s="142">
        <v>-21</v>
      </c>
      <c r="D57" s="89">
        <v>0</v>
      </c>
      <c r="E57" s="89">
        <v>0</v>
      </c>
      <c r="F57" s="150"/>
      <c r="G57" s="313"/>
    </row>
    <row r="58" spans="1:7" s="20" customFormat="1" ht="22.5" customHeight="1">
      <c r="A58" s="132" t="s">
        <v>563</v>
      </c>
      <c r="B58" s="255"/>
      <c r="C58" s="142">
        <v>-2</v>
      </c>
      <c r="D58" s="89">
        <v>0</v>
      </c>
      <c r="E58" s="89">
        <v>0</v>
      </c>
      <c r="F58" s="150"/>
      <c r="G58" s="313"/>
    </row>
    <row r="59" spans="1:7" s="20" customFormat="1" ht="22.5" customHeight="1">
      <c r="A59" s="132" t="s">
        <v>564</v>
      </c>
      <c r="B59" s="255"/>
      <c r="C59" s="142">
        <v>-3</v>
      </c>
      <c r="D59" s="89">
        <v>0</v>
      </c>
      <c r="E59" s="89">
        <v>0</v>
      </c>
      <c r="F59" s="150"/>
      <c r="G59" s="313"/>
    </row>
    <row r="60" spans="1:7" s="20" customFormat="1" ht="22.5" customHeight="1">
      <c r="A60" s="132" t="s">
        <v>565</v>
      </c>
      <c r="B60" s="255"/>
      <c r="C60" s="142">
        <v>-3</v>
      </c>
      <c r="D60" s="89">
        <v>0</v>
      </c>
      <c r="E60" s="89">
        <v>0</v>
      </c>
      <c r="F60" s="150"/>
      <c r="G60" s="313"/>
    </row>
    <row r="61" spans="1:7" s="20" customFormat="1" ht="22.5" customHeight="1">
      <c r="A61" s="132" t="s">
        <v>566</v>
      </c>
      <c r="B61" s="255"/>
      <c r="C61" s="142">
        <v>-2</v>
      </c>
      <c r="D61" s="89">
        <v>0</v>
      </c>
      <c r="E61" s="89">
        <v>0</v>
      </c>
      <c r="F61" s="150"/>
      <c r="G61" s="313"/>
    </row>
    <row r="62" spans="1:7" s="20" customFormat="1" ht="22.5" customHeight="1">
      <c r="A62" s="132" t="s">
        <v>567</v>
      </c>
      <c r="B62" s="255"/>
      <c r="C62" s="142">
        <v>-8</v>
      </c>
      <c r="D62" s="89">
        <v>0</v>
      </c>
      <c r="E62" s="89">
        <v>0</v>
      </c>
      <c r="F62" s="150"/>
      <c r="G62" s="313"/>
    </row>
    <row r="63" spans="1:7" s="20" customFormat="1" ht="22.5" customHeight="1">
      <c r="A63" s="132" t="s">
        <v>568</v>
      </c>
      <c r="B63" s="255"/>
      <c r="C63" s="142">
        <v>-1</v>
      </c>
      <c r="D63" s="89">
        <v>0</v>
      </c>
      <c r="E63" s="89">
        <v>0</v>
      </c>
      <c r="F63" s="150"/>
      <c r="G63" s="313"/>
    </row>
    <row r="64" spans="1:7" s="20" customFormat="1" ht="22.5" customHeight="1">
      <c r="A64" s="132" t="s">
        <v>569</v>
      </c>
      <c r="B64" s="255"/>
      <c r="C64" s="142">
        <v>-5</v>
      </c>
      <c r="D64" s="320">
        <v>0</v>
      </c>
      <c r="E64" s="320">
        <v>0</v>
      </c>
      <c r="F64" s="150"/>
      <c r="G64" s="313"/>
    </row>
    <row r="65" spans="1:7" s="20" customFormat="1" ht="22.5" customHeight="1">
      <c r="A65" s="135" t="s">
        <v>573</v>
      </c>
      <c r="B65" s="255"/>
      <c r="C65" s="143">
        <v>-6</v>
      </c>
      <c r="D65" s="320">
        <v>0</v>
      </c>
      <c r="E65" s="320">
        <v>0</v>
      </c>
      <c r="F65" s="150"/>
      <c r="G65" s="313"/>
    </row>
    <row r="66" spans="1:7" s="20" customFormat="1" ht="22.5" customHeight="1">
      <c r="A66" s="132" t="s">
        <v>570</v>
      </c>
      <c r="B66" s="250"/>
      <c r="C66" s="142">
        <v>-1</v>
      </c>
      <c r="D66" s="89">
        <v>0</v>
      </c>
      <c r="E66" s="89">
        <v>0</v>
      </c>
      <c r="F66" s="86">
        <f t="shared" si="23"/>
        <v>0</v>
      </c>
      <c r="G66" s="309" t="e">
        <f t="shared" si="24"/>
        <v>#DIV/0!</v>
      </c>
    </row>
    <row r="67" spans="1:7" s="20" customFormat="1" ht="22.5" customHeight="1">
      <c r="A67" s="132" t="s">
        <v>572</v>
      </c>
      <c r="B67" s="250"/>
      <c r="C67" s="142">
        <v>-3</v>
      </c>
      <c r="D67" s="89">
        <v>0</v>
      </c>
      <c r="E67" s="142">
        <v>-5</v>
      </c>
      <c r="F67" s="86">
        <f t="shared" si="23"/>
        <v>-5</v>
      </c>
      <c r="G67" s="309" t="e">
        <f t="shared" si="24"/>
        <v>#DIV/0!</v>
      </c>
    </row>
    <row r="68" spans="1:7" s="20" customFormat="1" ht="21" customHeight="1">
      <c r="A68" s="132" t="s">
        <v>571</v>
      </c>
      <c r="B68" s="250"/>
      <c r="C68" s="142">
        <v>-16</v>
      </c>
      <c r="D68" s="89">
        <v>0</v>
      </c>
      <c r="E68" s="142">
        <v>0</v>
      </c>
      <c r="F68" s="86">
        <f t="shared" si="23"/>
        <v>0</v>
      </c>
      <c r="G68" s="309" t="e">
        <f t="shared" si="24"/>
        <v>#DIV/0!</v>
      </c>
    </row>
    <row r="69" spans="1:7" s="20" customFormat="1" ht="24.75" customHeight="1">
      <c r="A69" s="123" t="s">
        <v>517</v>
      </c>
      <c r="B69" s="250"/>
      <c r="C69" s="116">
        <v>-8</v>
      </c>
      <c r="D69" s="89">
        <v>0</v>
      </c>
      <c r="E69" s="116">
        <v>-20</v>
      </c>
      <c r="F69" s="86">
        <f t="shared" si="23"/>
        <v>-20</v>
      </c>
      <c r="G69" s="309" t="e">
        <f t="shared" si="24"/>
        <v>#DIV/0!</v>
      </c>
    </row>
    <row r="70" spans="1:7" s="20" customFormat="1" ht="21.75" customHeight="1">
      <c r="A70" s="123" t="s">
        <v>518</v>
      </c>
      <c r="B70" s="250"/>
      <c r="C70" s="86">
        <v>-7</v>
      </c>
      <c r="D70" s="89">
        <v>0</v>
      </c>
      <c r="E70" s="86">
        <v>0</v>
      </c>
      <c r="F70" s="86">
        <f t="shared" si="23"/>
        <v>0</v>
      </c>
      <c r="G70" s="309" t="e">
        <f t="shared" si="24"/>
        <v>#DIV/0!</v>
      </c>
    </row>
    <row r="71" spans="1:7" s="20" customFormat="1" ht="21" customHeight="1">
      <c r="A71" s="692" t="s">
        <v>613</v>
      </c>
      <c r="B71" s="250"/>
      <c r="C71" s="89">
        <v>0</v>
      </c>
      <c r="D71" s="89">
        <v>0</v>
      </c>
      <c r="E71" s="414">
        <v>-5</v>
      </c>
      <c r="F71" s="86">
        <f t="shared" ref="F71" si="25">E71-D71</f>
        <v>-5</v>
      </c>
      <c r="G71" s="309" t="e">
        <f t="shared" ref="G71" si="26">(E71/D71)*100</f>
        <v>#DIV/0!</v>
      </c>
    </row>
    <row r="72" spans="1:7" s="20" customFormat="1" ht="24.75" customHeight="1">
      <c r="A72" s="692" t="s">
        <v>614</v>
      </c>
      <c r="B72" s="250"/>
      <c r="C72" s="89">
        <v>0</v>
      </c>
      <c r="D72" s="89">
        <v>0</v>
      </c>
      <c r="E72" s="414">
        <v>-8</v>
      </c>
      <c r="F72" s="86">
        <f t="shared" si="23"/>
        <v>-8</v>
      </c>
      <c r="G72" s="309" t="e">
        <f t="shared" si="24"/>
        <v>#DIV/0!</v>
      </c>
    </row>
    <row r="73" spans="1:7" s="20" customFormat="1" ht="25.5" customHeight="1">
      <c r="A73" s="692" t="s">
        <v>615</v>
      </c>
      <c r="B73" s="250"/>
      <c r="C73" s="89">
        <v>0</v>
      </c>
      <c r="D73" s="89">
        <v>0</v>
      </c>
      <c r="E73" s="414">
        <v>-3</v>
      </c>
      <c r="F73" s="86">
        <f t="shared" si="23"/>
        <v>-3</v>
      </c>
      <c r="G73" s="309" t="e">
        <f t="shared" si="24"/>
        <v>#DIV/0!</v>
      </c>
    </row>
    <row r="74" spans="1:7" s="20" customFormat="1" ht="21.75" customHeight="1">
      <c r="A74" s="692" t="s">
        <v>616</v>
      </c>
      <c r="B74" s="247"/>
      <c r="C74" s="89">
        <v>0</v>
      </c>
      <c r="D74" s="89">
        <v>0</v>
      </c>
      <c r="E74" s="414">
        <v>-8</v>
      </c>
      <c r="F74" s="86">
        <f t="shared" si="23"/>
        <v>-8</v>
      </c>
      <c r="G74" s="309" t="e">
        <f t="shared" si="24"/>
        <v>#DIV/0!</v>
      </c>
    </row>
    <row r="75" spans="1:7" s="20" customFormat="1" ht="29.25" customHeight="1">
      <c r="A75" s="246" t="s">
        <v>402</v>
      </c>
      <c r="B75" s="250">
        <v>3274</v>
      </c>
      <c r="C75" s="89">
        <f>SUM(C76:C79)</f>
        <v>-50</v>
      </c>
      <c r="D75" s="89">
        <f>SUM(D76:D79)</f>
        <v>0</v>
      </c>
      <c r="E75" s="89">
        <f>SUM(E76:E79)</f>
        <v>-10</v>
      </c>
      <c r="F75" s="89">
        <f t="shared" si="2"/>
        <v>-10</v>
      </c>
      <c r="G75" s="309" t="e">
        <f t="shared" si="24"/>
        <v>#DIV/0!</v>
      </c>
    </row>
    <row r="76" spans="1:7" s="20" customFormat="1" ht="25.5" customHeight="1">
      <c r="A76" s="254" t="s">
        <v>574</v>
      </c>
      <c r="B76" s="255"/>
      <c r="C76" s="150">
        <v>-50</v>
      </c>
      <c r="D76" s="320">
        <v>0</v>
      </c>
      <c r="E76" s="150">
        <v>0</v>
      </c>
      <c r="F76" s="320"/>
      <c r="G76" s="313"/>
    </row>
    <row r="77" spans="1:7" s="20" customFormat="1" ht="36.75" customHeight="1">
      <c r="A77" s="412" t="s">
        <v>617</v>
      </c>
      <c r="B77" s="250"/>
      <c r="C77" s="116">
        <v>0</v>
      </c>
      <c r="D77" s="89">
        <v>0</v>
      </c>
      <c r="E77" s="414">
        <v>-5</v>
      </c>
      <c r="F77" s="86">
        <f t="shared" si="2"/>
        <v>-5</v>
      </c>
      <c r="G77" s="307"/>
    </row>
    <row r="78" spans="1:7" s="20" customFormat="1" ht="23.25" customHeight="1">
      <c r="A78" s="412" t="s">
        <v>618</v>
      </c>
      <c r="B78" s="250"/>
      <c r="C78" s="86">
        <v>0</v>
      </c>
      <c r="D78" s="89">
        <v>0</v>
      </c>
      <c r="E78" s="414">
        <v>-3</v>
      </c>
      <c r="F78" s="86">
        <f t="shared" si="2"/>
        <v>-3</v>
      </c>
      <c r="G78" s="307"/>
    </row>
    <row r="79" spans="1:7" s="20" customFormat="1" ht="22.5" customHeight="1">
      <c r="A79" s="412" t="s">
        <v>619</v>
      </c>
      <c r="B79" s="250"/>
      <c r="C79" s="86">
        <v>0</v>
      </c>
      <c r="D79" s="89">
        <v>0</v>
      </c>
      <c r="E79" s="414">
        <v>-2</v>
      </c>
      <c r="F79" s="86">
        <f t="shared" si="2"/>
        <v>-2</v>
      </c>
      <c r="G79" s="307"/>
    </row>
    <row r="80" spans="1:7" s="20" customFormat="1" ht="32.25" customHeight="1">
      <c r="A80" s="246" t="s">
        <v>547</v>
      </c>
      <c r="B80" s="250">
        <v>3275</v>
      </c>
      <c r="C80" s="89">
        <f>SUM(C81:C88)</f>
        <v>-453</v>
      </c>
      <c r="D80" s="89">
        <f>SUM(D81:D88)</f>
        <v>0</v>
      </c>
      <c r="E80" s="89">
        <f>SUM(E81:E88)</f>
        <v>-494</v>
      </c>
      <c r="F80" s="86">
        <f t="shared" ref="F80:F90" si="27">E80-D80</f>
        <v>-494</v>
      </c>
      <c r="G80" s="309" t="e">
        <f t="shared" ref="G80" si="28">(E80/D80)*100</f>
        <v>#DIV/0!</v>
      </c>
    </row>
    <row r="81" spans="1:9" s="20" customFormat="1" ht="38.25" customHeight="1">
      <c r="A81" s="92" t="s">
        <v>575</v>
      </c>
      <c r="B81" s="256"/>
      <c r="C81" s="86">
        <v>-110</v>
      </c>
      <c r="D81" s="89">
        <v>0</v>
      </c>
      <c r="E81" s="86">
        <v>-17</v>
      </c>
      <c r="F81" s="86">
        <f t="shared" si="27"/>
        <v>-17</v>
      </c>
      <c r="G81" s="307"/>
    </row>
    <row r="82" spans="1:9" s="20" customFormat="1" ht="22.5" customHeight="1">
      <c r="A82" s="321" t="s">
        <v>576</v>
      </c>
      <c r="B82" s="250"/>
      <c r="C82" s="86">
        <v>-330</v>
      </c>
      <c r="D82" s="89">
        <v>0</v>
      </c>
      <c r="E82" s="86">
        <v>0</v>
      </c>
      <c r="F82" s="86">
        <f t="shared" si="27"/>
        <v>0</v>
      </c>
      <c r="G82" s="307"/>
    </row>
    <row r="83" spans="1:9" s="20" customFormat="1" ht="21.75" customHeight="1">
      <c r="A83" s="321" t="s">
        <v>577</v>
      </c>
      <c r="B83" s="250"/>
      <c r="C83" s="86">
        <v>-13</v>
      </c>
      <c r="D83" s="89">
        <v>0</v>
      </c>
      <c r="E83" s="86">
        <v>0</v>
      </c>
      <c r="F83" s="86">
        <f t="shared" si="27"/>
        <v>0</v>
      </c>
      <c r="G83" s="307"/>
    </row>
    <row r="84" spans="1:9" s="20" customFormat="1" ht="21.75" customHeight="1">
      <c r="A84" s="412" t="s">
        <v>620</v>
      </c>
      <c r="B84" s="250"/>
      <c r="C84" s="89">
        <v>0</v>
      </c>
      <c r="D84" s="89">
        <v>0</v>
      </c>
      <c r="E84" s="413">
        <v>-30</v>
      </c>
      <c r="F84" s="86">
        <f t="shared" si="27"/>
        <v>-30</v>
      </c>
      <c r="G84" s="307"/>
    </row>
    <row r="85" spans="1:9" s="20" customFormat="1" ht="21.75" customHeight="1">
      <c r="A85" s="412" t="s">
        <v>621</v>
      </c>
      <c r="B85" s="250"/>
      <c r="C85" s="89">
        <v>0</v>
      </c>
      <c r="D85" s="89">
        <v>0</v>
      </c>
      <c r="E85" s="413">
        <v>-207</v>
      </c>
      <c r="F85" s="86">
        <f t="shared" si="27"/>
        <v>-207</v>
      </c>
      <c r="G85" s="307"/>
    </row>
    <row r="86" spans="1:9" s="20" customFormat="1" ht="21" customHeight="1">
      <c r="A86" s="412" t="s">
        <v>622</v>
      </c>
      <c r="B86" s="250"/>
      <c r="C86" s="89">
        <v>0</v>
      </c>
      <c r="D86" s="89">
        <v>0</v>
      </c>
      <c r="E86" s="413">
        <v>-10</v>
      </c>
      <c r="F86" s="86">
        <f t="shared" si="27"/>
        <v>-10</v>
      </c>
      <c r="G86" s="307"/>
    </row>
    <row r="87" spans="1:9" s="20" customFormat="1" ht="35.25" customHeight="1">
      <c r="A87" s="691" t="s">
        <v>624</v>
      </c>
      <c r="B87" s="250"/>
      <c r="C87" s="89">
        <v>0</v>
      </c>
      <c r="D87" s="89">
        <v>0</v>
      </c>
      <c r="E87" s="414">
        <v>-140</v>
      </c>
      <c r="F87" s="86">
        <f t="shared" si="27"/>
        <v>-140</v>
      </c>
      <c r="G87" s="307"/>
    </row>
    <row r="88" spans="1:9" s="20" customFormat="1" ht="22.5" customHeight="1">
      <c r="A88" s="691" t="s">
        <v>623</v>
      </c>
      <c r="B88" s="250"/>
      <c r="C88" s="89">
        <v>0</v>
      </c>
      <c r="D88" s="89">
        <v>0</v>
      </c>
      <c r="E88" s="414">
        <v>-90</v>
      </c>
      <c r="F88" s="86">
        <f t="shared" si="27"/>
        <v>-90</v>
      </c>
      <c r="G88" s="307"/>
    </row>
    <row r="89" spans="1:9" s="20" customFormat="1" ht="26.25" customHeight="1">
      <c r="A89" s="246" t="s">
        <v>232</v>
      </c>
      <c r="B89" s="250">
        <v>3300</v>
      </c>
      <c r="C89" s="89">
        <v>0</v>
      </c>
      <c r="D89" s="89">
        <v>0</v>
      </c>
      <c r="E89" s="89">
        <v>0</v>
      </c>
      <c r="F89" s="89">
        <f t="shared" si="27"/>
        <v>0</v>
      </c>
      <c r="G89" s="307"/>
    </row>
    <row r="90" spans="1:9" s="20" customFormat="1" ht="26.25" customHeight="1">
      <c r="A90" s="246" t="s">
        <v>216</v>
      </c>
      <c r="B90" s="256"/>
      <c r="C90" s="89">
        <v>0</v>
      </c>
      <c r="D90" s="89">
        <v>0</v>
      </c>
      <c r="E90" s="89">
        <v>0</v>
      </c>
      <c r="F90" s="89">
        <f t="shared" si="27"/>
        <v>0</v>
      </c>
      <c r="G90" s="307"/>
    </row>
    <row r="91" spans="1:9" s="20" customFormat="1" ht="21.75" customHeight="1">
      <c r="A91" s="77" t="s">
        <v>203</v>
      </c>
      <c r="B91" s="250">
        <v>3390</v>
      </c>
      <c r="C91" s="89">
        <f>SUM(C92:C92)</f>
        <v>0</v>
      </c>
      <c r="D91" s="128">
        <f>SUM(D92:D92)</f>
        <v>0</v>
      </c>
      <c r="E91" s="89">
        <f>SUM(E92:E92)</f>
        <v>0</v>
      </c>
      <c r="F91" s="89">
        <f t="shared" ref="F91" si="29">E91-D91</f>
        <v>0</v>
      </c>
      <c r="G91" s="307" t="e">
        <f t="shared" ref="G91" si="30">(E91/D91)*100</f>
        <v>#DIV/0!</v>
      </c>
    </row>
    <row r="92" spans="1:9" s="20" customFormat="1" ht="24.75" customHeight="1">
      <c r="A92" s="77" t="s">
        <v>505</v>
      </c>
      <c r="B92" s="250"/>
      <c r="C92" s="89">
        <v>0</v>
      </c>
      <c r="D92" s="111">
        <v>0</v>
      </c>
      <c r="E92" s="89">
        <v>0</v>
      </c>
      <c r="F92" s="86">
        <f t="shared" ref="F92" si="31">E92-D92</f>
        <v>0</v>
      </c>
      <c r="G92" s="309" t="e">
        <f t="shared" ref="G92" si="32">(E92/D92)*100</f>
        <v>#DIV/0!</v>
      </c>
    </row>
    <row r="93" spans="1:9" s="325" customFormat="1" ht="21.75" customHeight="1">
      <c r="A93" s="322"/>
      <c r="B93" s="293"/>
      <c r="C93" s="293"/>
      <c r="D93" s="323"/>
      <c r="E93" s="323"/>
      <c r="F93" s="323"/>
      <c r="G93" s="323"/>
    </row>
    <row r="94" spans="1:9" s="68" customFormat="1" ht="21" customHeight="1">
      <c r="A94" s="324" t="s">
        <v>465</v>
      </c>
      <c r="B94" s="487" t="s">
        <v>80</v>
      </c>
      <c r="C94" s="487"/>
      <c r="D94" s="487"/>
      <c r="E94" s="260"/>
      <c r="F94" s="517" t="s">
        <v>466</v>
      </c>
      <c r="G94" s="518"/>
    </row>
    <row r="95" spans="1:9" s="20" customFormat="1" ht="19.5" customHeight="1">
      <c r="A95" s="427" t="s">
        <v>358</v>
      </c>
      <c r="B95" s="488" t="s">
        <v>66</v>
      </c>
      <c r="C95" s="488"/>
      <c r="D95" s="488"/>
      <c r="E95" s="68"/>
      <c r="F95" s="489" t="s">
        <v>170</v>
      </c>
      <c r="G95" s="489"/>
    </row>
    <row r="96" spans="1:9" ht="26.25" customHeight="1">
      <c r="A96" s="20"/>
      <c r="D96" s="34"/>
      <c r="E96" s="35"/>
      <c r="F96" s="35"/>
      <c r="G96" s="35"/>
      <c r="H96" s="326"/>
      <c r="I96" s="326"/>
    </row>
    <row r="97" spans="1:9" ht="18.75" customHeight="1">
      <c r="A97" s="3"/>
      <c r="D97" s="34"/>
      <c r="E97" s="35"/>
      <c r="F97" s="35"/>
      <c r="G97" s="35"/>
      <c r="H97" s="434"/>
      <c r="I97" s="434"/>
    </row>
    <row r="98" spans="1:9">
      <c r="A98" s="3"/>
      <c r="D98" s="34"/>
      <c r="E98" s="35"/>
      <c r="F98" s="35"/>
      <c r="G98" s="35"/>
    </row>
    <row r="99" spans="1:9">
      <c r="A99" s="3"/>
      <c r="D99" s="34"/>
      <c r="E99" s="35"/>
      <c r="F99" s="35"/>
      <c r="G99" s="35"/>
    </row>
    <row r="100" spans="1:9">
      <c r="A100" s="3"/>
      <c r="D100" s="34"/>
      <c r="E100" s="35"/>
      <c r="F100" s="35"/>
      <c r="G100" s="35"/>
    </row>
    <row r="101" spans="1:9">
      <c r="A101" s="3"/>
      <c r="D101" s="34"/>
      <c r="E101" s="35"/>
      <c r="F101" s="35"/>
      <c r="G101" s="35"/>
    </row>
    <row r="102" spans="1:9">
      <c r="A102" s="3"/>
      <c r="D102" s="34"/>
      <c r="E102" s="35"/>
      <c r="F102" s="35"/>
      <c r="G102" s="35"/>
    </row>
    <row r="103" spans="1:9">
      <c r="A103" s="3"/>
      <c r="D103" s="34"/>
      <c r="E103" s="35"/>
      <c r="F103" s="35"/>
      <c r="G103" s="35"/>
    </row>
    <row r="104" spans="1:9">
      <c r="A104" s="3"/>
      <c r="D104" s="34"/>
      <c r="E104" s="35"/>
      <c r="F104" s="35"/>
      <c r="G104" s="35"/>
    </row>
    <row r="105" spans="1:9">
      <c r="A105" s="3"/>
      <c r="D105" s="34"/>
      <c r="E105" s="35"/>
      <c r="F105" s="35"/>
      <c r="G105" s="35"/>
    </row>
    <row r="106" spans="1:9">
      <c r="A106" s="3"/>
      <c r="D106" s="34"/>
      <c r="E106" s="35"/>
      <c r="F106" s="35"/>
      <c r="G106" s="35"/>
    </row>
    <row r="107" spans="1:9">
      <c r="A107" s="3"/>
      <c r="D107" s="34"/>
      <c r="E107" s="35"/>
      <c r="F107" s="35"/>
      <c r="G107" s="35"/>
    </row>
    <row r="108" spans="1:9">
      <c r="A108" s="3"/>
      <c r="D108" s="34"/>
      <c r="E108" s="35"/>
      <c r="F108" s="35"/>
      <c r="G108" s="35"/>
    </row>
    <row r="109" spans="1:9">
      <c r="A109" s="3"/>
      <c r="D109" s="34"/>
      <c r="E109" s="35"/>
      <c r="F109" s="35"/>
      <c r="G109" s="35"/>
    </row>
    <row r="110" spans="1:9">
      <c r="A110" s="3"/>
      <c r="D110" s="34"/>
      <c r="E110" s="35"/>
      <c r="F110" s="35"/>
      <c r="G110" s="35"/>
    </row>
    <row r="111" spans="1:9">
      <c r="A111" s="3"/>
      <c r="D111" s="34"/>
      <c r="E111" s="35"/>
      <c r="F111" s="35"/>
      <c r="G111" s="35"/>
    </row>
    <row r="112" spans="1:9">
      <c r="A112" s="3"/>
      <c r="D112" s="34"/>
      <c r="E112" s="35"/>
      <c r="F112" s="35"/>
      <c r="G112" s="35"/>
    </row>
    <row r="113" spans="1:7">
      <c r="A113" s="3"/>
      <c r="D113" s="34"/>
      <c r="E113" s="35"/>
      <c r="F113" s="35"/>
      <c r="G113" s="35"/>
    </row>
    <row r="114" spans="1:7">
      <c r="A114" s="3"/>
      <c r="D114" s="34"/>
      <c r="E114" s="35"/>
      <c r="F114" s="35"/>
      <c r="G114" s="35"/>
    </row>
    <row r="115" spans="1:7">
      <c r="A115" s="3"/>
      <c r="D115" s="34"/>
      <c r="E115" s="35"/>
      <c r="F115" s="35"/>
      <c r="G115" s="35"/>
    </row>
    <row r="116" spans="1:7">
      <c r="A116" s="3"/>
      <c r="D116" s="34"/>
      <c r="E116" s="35"/>
      <c r="F116" s="35"/>
      <c r="G116" s="35"/>
    </row>
    <row r="117" spans="1:7">
      <c r="A117" s="3"/>
      <c r="D117" s="34"/>
      <c r="E117" s="35"/>
      <c r="F117" s="35"/>
      <c r="G117" s="35"/>
    </row>
    <row r="118" spans="1:7">
      <c r="A118" s="3"/>
      <c r="D118" s="34"/>
      <c r="E118" s="35"/>
      <c r="F118" s="35"/>
      <c r="G118" s="35"/>
    </row>
    <row r="119" spans="1:7">
      <c r="A119" s="3"/>
      <c r="D119" s="34"/>
      <c r="E119" s="35"/>
      <c r="F119" s="35"/>
      <c r="G119" s="35"/>
    </row>
    <row r="120" spans="1:7">
      <c r="A120" s="3"/>
      <c r="D120" s="34"/>
      <c r="E120" s="35"/>
      <c r="F120" s="35"/>
      <c r="G120" s="35"/>
    </row>
    <row r="121" spans="1:7">
      <c r="A121" s="3"/>
      <c r="D121" s="34"/>
      <c r="E121" s="35"/>
      <c r="F121" s="35"/>
      <c r="G121" s="35"/>
    </row>
    <row r="122" spans="1:7">
      <c r="A122" s="3"/>
      <c r="D122" s="34"/>
      <c r="E122" s="35"/>
      <c r="F122" s="35"/>
      <c r="G122" s="35"/>
    </row>
    <row r="123" spans="1:7">
      <c r="A123" s="3"/>
      <c r="D123" s="34"/>
      <c r="E123" s="35"/>
      <c r="F123" s="35"/>
      <c r="G123" s="35"/>
    </row>
    <row r="124" spans="1:7">
      <c r="A124" s="3"/>
      <c r="D124" s="34"/>
      <c r="E124" s="35"/>
      <c r="F124" s="35"/>
      <c r="G124" s="35"/>
    </row>
    <row r="125" spans="1:7">
      <c r="A125" s="3"/>
      <c r="D125" s="34"/>
      <c r="E125" s="35"/>
      <c r="F125" s="35"/>
      <c r="G125" s="35"/>
    </row>
    <row r="126" spans="1:7">
      <c r="A126" s="3"/>
      <c r="D126" s="34"/>
      <c r="E126" s="35"/>
      <c r="F126" s="35"/>
      <c r="G126" s="35"/>
    </row>
    <row r="127" spans="1:7">
      <c r="A127" s="3"/>
      <c r="D127" s="34"/>
      <c r="E127" s="35"/>
      <c r="F127" s="35"/>
      <c r="G127" s="35"/>
    </row>
    <row r="128" spans="1:7">
      <c r="A128" s="3"/>
      <c r="D128" s="34"/>
      <c r="E128" s="35"/>
      <c r="F128" s="35"/>
      <c r="G128" s="35"/>
    </row>
    <row r="129" spans="1:7">
      <c r="A129" s="3"/>
      <c r="D129" s="34"/>
      <c r="E129" s="35"/>
      <c r="F129" s="35"/>
      <c r="G129" s="35"/>
    </row>
    <row r="130" spans="1:7">
      <c r="A130" s="3"/>
      <c r="D130" s="34"/>
      <c r="E130" s="35"/>
      <c r="F130" s="35"/>
      <c r="G130" s="35"/>
    </row>
    <row r="131" spans="1:7">
      <c r="A131" s="3"/>
      <c r="D131" s="34"/>
      <c r="E131" s="35"/>
      <c r="F131" s="35"/>
      <c r="G131" s="35"/>
    </row>
    <row r="132" spans="1:7">
      <c r="A132" s="3"/>
      <c r="D132" s="34"/>
      <c r="E132" s="35"/>
      <c r="F132" s="35"/>
      <c r="G132" s="35"/>
    </row>
    <row r="133" spans="1:7">
      <c r="A133" s="3"/>
      <c r="D133" s="34"/>
      <c r="E133" s="35"/>
      <c r="F133" s="35"/>
      <c r="G133" s="35"/>
    </row>
    <row r="134" spans="1:7">
      <c r="A134" s="3"/>
      <c r="D134" s="34"/>
      <c r="E134" s="35"/>
      <c r="F134" s="35"/>
      <c r="G134" s="35"/>
    </row>
    <row r="135" spans="1:7">
      <c r="A135" s="3"/>
      <c r="D135" s="34"/>
      <c r="E135" s="35"/>
      <c r="F135" s="35"/>
      <c r="G135" s="35"/>
    </row>
    <row r="136" spans="1:7">
      <c r="A136" s="3"/>
      <c r="D136" s="34"/>
      <c r="E136" s="35"/>
      <c r="F136" s="35"/>
      <c r="G136" s="35"/>
    </row>
    <row r="137" spans="1:7">
      <c r="A137" s="3"/>
      <c r="D137" s="34"/>
      <c r="E137" s="35"/>
      <c r="F137" s="35"/>
      <c r="G137" s="35"/>
    </row>
    <row r="138" spans="1:7">
      <c r="A138" s="3"/>
      <c r="D138" s="34"/>
      <c r="E138" s="35"/>
      <c r="F138" s="35"/>
      <c r="G138" s="35"/>
    </row>
    <row r="139" spans="1:7">
      <c r="A139" s="3"/>
      <c r="D139" s="34"/>
      <c r="E139" s="35"/>
      <c r="F139" s="35"/>
      <c r="G139" s="35"/>
    </row>
    <row r="140" spans="1:7">
      <c r="A140" s="3"/>
      <c r="D140" s="34"/>
      <c r="E140" s="35"/>
      <c r="F140" s="35"/>
      <c r="G140" s="35"/>
    </row>
    <row r="141" spans="1:7">
      <c r="A141" s="3"/>
      <c r="D141" s="34"/>
      <c r="E141" s="35"/>
      <c r="F141" s="35"/>
      <c r="G141" s="35"/>
    </row>
    <row r="142" spans="1:7">
      <c r="A142" s="3"/>
      <c r="D142" s="34"/>
      <c r="E142" s="35"/>
      <c r="F142" s="35"/>
      <c r="G142" s="35"/>
    </row>
    <row r="143" spans="1:7">
      <c r="A143" s="3"/>
      <c r="D143" s="34"/>
      <c r="E143" s="35"/>
      <c r="F143" s="35"/>
      <c r="G143" s="35"/>
    </row>
    <row r="144" spans="1:7">
      <c r="A144" s="3"/>
      <c r="D144" s="34"/>
      <c r="E144" s="35"/>
      <c r="F144" s="35"/>
      <c r="G144" s="35"/>
    </row>
    <row r="145" spans="1:7">
      <c r="A145" s="3"/>
      <c r="D145" s="34"/>
      <c r="E145" s="35"/>
      <c r="F145" s="35"/>
      <c r="G145" s="35"/>
    </row>
    <row r="146" spans="1:7">
      <c r="A146" s="3"/>
      <c r="D146" s="34"/>
      <c r="E146" s="35"/>
      <c r="F146" s="35"/>
      <c r="G146" s="35"/>
    </row>
    <row r="147" spans="1:7">
      <c r="A147" s="3"/>
      <c r="D147" s="34"/>
      <c r="E147" s="35"/>
      <c r="F147" s="35"/>
      <c r="G147" s="35"/>
    </row>
    <row r="148" spans="1:7">
      <c r="A148" s="3"/>
      <c r="D148" s="34"/>
      <c r="E148" s="35"/>
      <c r="F148" s="35"/>
      <c r="G148" s="35"/>
    </row>
    <row r="149" spans="1:7">
      <c r="A149" s="3"/>
      <c r="D149" s="34"/>
      <c r="E149" s="35"/>
      <c r="F149" s="35"/>
      <c r="G149" s="35"/>
    </row>
    <row r="150" spans="1:7">
      <c r="A150" s="3"/>
    </row>
    <row r="151" spans="1:7">
      <c r="A151" s="3"/>
    </row>
    <row r="152" spans="1:7">
      <c r="A152" s="5"/>
    </row>
    <row r="153" spans="1:7">
      <c r="A153" s="5"/>
    </row>
    <row r="154" spans="1:7">
      <c r="A154" s="5"/>
    </row>
    <row r="155" spans="1:7">
      <c r="A155" s="5"/>
    </row>
    <row r="156" spans="1:7">
      <c r="A156" s="5"/>
    </row>
    <row r="157" spans="1:7">
      <c r="A157" s="5"/>
    </row>
    <row r="158" spans="1:7">
      <c r="A158" s="5"/>
    </row>
    <row r="159" spans="1:7">
      <c r="A159" s="5"/>
    </row>
    <row r="160" spans="1:7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</sheetData>
  <mergeCells count="5">
    <mergeCell ref="F95:G95"/>
    <mergeCell ref="F94:G94"/>
    <mergeCell ref="B94:D94"/>
    <mergeCell ref="B95:D95"/>
    <mergeCell ref="A2:G2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  <ignoredErrors>
    <ignoredError sqref="G29:G30 G33:G34 G9 G16 E36:G36 G80 G37:G38 G55 G66:G75 G91:G92 G48:G52 G42:G47 G19" evalError="1"/>
    <ignoredError sqref="D39 D36 D40:D41" formula="1"/>
    <ignoredError sqref="C80:E80" formulaRange="1"/>
    <ignoredError sqref="D42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N7" sqref="N7"/>
    </sheetView>
  </sheetViews>
  <sheetFormatPr defaultColWidth="9.140625" defaultRowHeight="18.75"/>
  <cols>
    <col min="1" max="1" width="80.140625" style="1" customWidth="1"/>
    <col min="2" max="2" width="12.7109375" style="39" customWidth="1"/>
    <col min="3" max="4" width="25.7109375" style="39" customWidth="1"/>
    <col min="5" max="6" width="22.85546875" style="39" customWidth="1"/>
    <col min="7" max="8" width="23.140625" style="39" customWidth="1"/>
    <col min="9" max="9" width="9.5703125" style="1" customWidth="1"/>
    <col min="10" max="10" width="9.85546875" style="1" customWidth="1"/>
    <col min="11" max="16384" width="9.140625" style="1"/>
  </cols>
  <sheetData>
    <row r="1" spans="1:9" ht="20.25">
      <c r="H1" s="22" t="s">
        <v>343</v>
      </c>
    </row>
    <row r="2" spans="1:9" ht="39" customHeight="1">
      <c r="A2" s="475" t="s">
        <v>123</v>
      </c>
      <c r="B2" s="475"/>
      <c r="C2" s="475"/>
      <c r="D2" s="475"/>
      <c r="E2" s="475"/>
      <c r="F2" s="475"/>
      <c r="G2" s="475"/>
      <c r="H2" s="475"/>
    </row>
    <row r="3" spans="1:9" ht="30" customHeight="1">
      <c r="A3" s="521" t="s">
        <v>381</v>
      </c>
      <c r="B3" s="521"/>
      <c r="C3" s="521"/>
      <c r="D3" s="521"/>
      <c r="E3" s="521"/>
      <c r="F3" s="521"/>
      <c r="G3" s="521"/>
      <c r="H3" s="521"/>
    </row>
    <row r="4" spans="1:9" ht="58.5" customHeight="1">
      <c r="A4" s="519" t="s">
        <v>151</v>
      </c>
      <c r="B4" s="454" t="s">
        <v>18</v>
      </c>
      <c r="C4" s="454" t="s">
        <v>132</v>
      </c>
      <c r="D4" s="454"/>
      <c r="E4" s="455" t="s">
        <v>584</v>
      </c>
      <c r="F4" s="455"/>
      <c r="G4" s="455"/>
      <c r="H4" s="455"/>
    </row>
    <row r="5" spans="1:9" ht="68.25" customHeight="1">
      <c r="A5" s="520"/>
      <c r="B5" s="454"/>
      <c r="C5" s="421" t="s">
        <v>582</v>
      </c>
      <c r="D5" s="421" t="s">
        <v>583</v>
      </c>
      <c r="E5" s="421" t="s">
        <v>142</v>
      </c>
      <c r="F5" s="421" t="s">
        <v>138</v>
      </c>
      <c r="G5" s="23" t="s">
        <v>148</v>
      </c>
      <c r="H5" s="23" t="s">
        <v>149</v>
      </c>
    </row>
    <row r="6" spans="1:9" ht="33.75" customHeight="1">
      <c r="A6" s="420">
        <v>1</v>
      </c>
      <c r="B6" s="421">
        <v>2</v>
      </c>
      <c r="C6" s="420">
        <v>3</v>
      </c>
      <c r="D6" s="421">
        <v>4</v>
      </c>
      <c r="E6" s="420">
        <v>5</v>
      </c>
      <c r="F6" s="421">
        <v>6</v>
      </c>
      <c r="G6" s="420">
        <v>7</v>
      </c>
      <c r="H6" s="421">
        <v>8</v>
      </c>
    </row>
    <row r="7" spans="1:9" s="20" customFormat="1" ht="71.25" customHeight="1">
      <c r="A7" s="425" t="s">
        <v>69</v>
      </c>
      <c r="B7" s="693">
        <v>4000</v>
      </c>
      <c r="C7" s="95">
        <f>SUM(C8:C13)</f>
        <v>870</v>
      </c>
      <c r="D7" s="95">
        <f>SUM(D8:D13)</f>
        <v>893</v>
      </c>
      <c r="E7" s="95">
        <f>SUM(E8:E13)</f>
        <v>200</v>
      </c>
      <c r="F7" s="95">
        <f>SUM(F8:F13)</f>
        <v>893</v>
      </c>
      <c r="G7" s="95">
        <f>F7-E7</f>
        <v>693</v>
      </c>
      <c r="H7" s="694">
        <f>(F7/E7)*100</f>
        <v>446.5</v>
      </c>
    </row>
    <row r="8" spans="1:9" ht="62.25" customHeight="1">
      <c r="A8" s="437" t="s">
        <v>1</v>
      </c>
      <c r="B8" s="372" t="s">
        <v>126</v>
      </c>
      <c r="C8" s="80">
        <v>0</v>
      </c>
      <c r="D8" s="80">
        <v>0</v>
      </c>
      <c r="E8" s="80">
        <v>0</v>
      </c>
      <c r="F8" s="80">
        <v>0</v>
      </c>
      <c r="G8" s="80">
        <f t="shared" ref="G8" si="0">F8-E8</f>
        <v>0</v>
      </c>
      <c r="H8" s="223" t="e">
        <f t="shared" ref="H8:H13" si="1">(F8/E8)*100</f>
        <v>#DIV/0!</v>
      </c>
    </row>
    <row r="9" spans="1:9" ht="57.75" customHeight="1">
      <c r="A9" s="437" t="s">
        <v>2</v>
      </c>
      <c r="B9" s="372">
        <v>4020</v>
      </c>
      <c r="C9" s="439">
        <v>266</v>
      </c>
      <c r="D9" s="439">
        <v>297</v>
      </c>
      <c r="E9" s="439">
        <v>0</v>
      </c>
      <c r="F9" s="439">
        <v>297</v>
      </c>
      <c r="G9" s="80">
        <f t="shared" ref="G9:G13" si="2">F9-E9</f>
        <v>297</v>
      </c>
      <c r="H9" s="81" t="e">
        <f t="shared" si="1"/>
        <v>#DIV/0!</v>
      </c>
    </row>
    <row r="10" spans="1:9" ht="70.5" customHeight="1">
      <c r="A10" s="437" t="s">
        <v>28</v>
      </c>
      <c r="B10" s="372">
        <v>4030</v>
      </c>
      <c r="C10" s="439">
        <v>101</v>
      </c>
      <c r="D10" s="439">
        <v>92</v>
      </c>
      <c r="E10" s="439">
        <v>200</v>
      </c>
      <c r="F10" s="439">
        <v>92</v>
      </c>
      <c r="G10" s="80">
        <f t="shared" si="2"/>
        <v>-108</v>
      </c>
      <c r="H10" s="81">
        <f t="shared" si="1"/>
        <v>46</v>
      </c>
    </row>
    <row r="11" spans="1:9" ht="59.25" customHeight="1">
      <c r="A11" s="437" t="s">
        <v>3</v>
      </c>
      <c r="B11" s="372">
        <v>4040</v>
      </c>
      <c r="C11" s="439">
        <v>50</v>
      </c>
      <c r="D11" s="439">
        <v>10</v>
      </c>
      <c r="E11" s="439">
        <v>0</v>
      </c>
      <c r="F11" s="439">
        <v>10</v>
      </c>
      <c r="G11" s="80">
        <f t="shared" si="2"/>
        <v>10</v>
      </c>
      <c r="H11" s="223" t="e">
        <f t="shared" si="1"/>
        <v>#DIV/0!</v>
      </c>
    </row>
    <row r="12" spans="1:9" ht="70.5" customHeight="1">
      <c r="A12" s="437" t="s">
        <v>60</v>
      </c>
      <c r="B12" s="372">
        <v>4050</v>
      </c>
      <c r="C12" s="439">
        <v>453</v>
      </c>
      <c r="D12" s="439">
        <v>494</v>
      </c>
      <c r="E12" s="439">
        <v>0</v>
      </c>
      <c r="F12" s="439">
        <v>494</v>
      </c>
      <c r="G12" s="80">
        <f t="shared" si="2"/>
        <v>494</v>
      </c>
      <c r="H12" s="223" t="e">
        <f t="shared" si="1"/>
        <v>#DIV/0!</v>
      </c>
    </row>
    <row r="13" spans="1:9" ht="59.25" customHeight="1">
      <c r="A13" s="437" t="s">
        <v>199</v>
      </c>
      <c r="B13" s="372">
        <v>4060</v>
      </c>
      <c r="C13" s="439">
        <v>0</v>
      </c>
      <c r="D13" s="439">
        <v>0</v>
      </c>
      <c r="E13" s="439">
        <v>0</v>
      </c>
      <c r="F13" s="439">
        <v>0</v>
      </c>
      <c r="G13" s="80">
        <f t="shared" si="2"/>
        <v>0</v>
      </c>
      <c r="H13" s="223" t="e">
        <f t="shared" si="1"/>
        <v>#DIV/0!</v>
      </c>
    </row>
    <row r="14" spans="1:9" ht="20.25">
      <c r="A14" s="326"/>
      <c r="B14" s="326"/>
      <c r="C14" s="326"/>
      <c r="D14" s="326"/>
      <c r="E14" s="326"/>
      <c r="F14" s="326"/>
      <c r="G14" s="326"/>
      <c r="H14" s="326"/>
    </row>
    <row r="15" spans="1:9" ht="20.25">
      <c r="A15" s="326"/>
      <c r="B15" s="326"/>
      <c r="C15" s="326"/>
      <c r="D15" s="326"/>
      <c r="E15" s="326"/>
      <c r="F15" s="326"/>
      <c r="G15" s="326"/>
      <c r="H15" s="326"/>
    </row>
    <row r="16" spans="1:9" s="442" customFormat="1" ht="19.5" customHeight="1">
      <c r="A16" s="695"/>
      <c r="B16" s="292"/>
      <c r="C16" s="292"/>
      <c r="D16" s="292"/>
      <c r="E16" s="292"/>
      <c r="F16" s="292"/>
      <c r="G16" s="292"/>
      <c r="H16" s="292"/>
      <c r="I16" s="1"/>
    </row>
    <row r="17" spans="1:8" s="66" customFormat="1" ht="54" customHeight="1">
      <c r="A17" s="696" t="s">
        <v>465</v>
      </c>
      <c r="B17" s="697"/>
      <c r="C17" s="698" t="s">
        <v>134</v>
      </c>
      <c r="D17" s="698"/>
      <c r="E17" s="699"/>
      <c r="F17" s="577" t="s">
        <v>466</v>
      </c>
      <c r="G17" s="453"/>
      <c r="H17" s="244"/>
    </row>
    <row r="18" spans="1:8" s="67" customFormat="1" ht="37.5" customHeight="1">
      <c r="A18" s="423" t="s">
        <v>65</v>
      </c>
      <c r="B18" s="217"/>
      <c r="C18" s="460" t="s">
        <v>66</v>
      </c>
      <c r="D18" s="460"/>
      <c r="E18" s="217"/>
      <c r="F18" s="456" t="s">
        <v>170</v>
      </c>
      <c r="G18" s="456"/>
    </row>
    <row r="19" spans="1:8">
      <c r="A19" s="5"/>
    </row>
    <row r="20" spans="1:8">
      <c r="A20" s="5"/>
    </row>
    <row r="21" spans="1:8">
      <c r="A21" s="5"/>
    </row>
    <row r="22" spans="1:8">
      <c r="A22" s="5"/>
    </row>
    <row r="23" spans="1:8">
      <c r="A23" s="5"/>
    </row>
    <row r="24" spans="1:8">
      <c r="A24" s="5"/>
    </row>
    <row r="25" spans="1:8">
      <c r="A25" s="5"/>
    </row>
    <row r="26" spans="1:8">
      <c r="A26" s="5"/>
    </row>
    <row r="27" spans="1:8">
      <c r="A27" s="5"/>
    </row>
    <row r="28" spans="1:8">
      <c r="A28" s="5"/>
    </row>
    <row r="29" spans="1:8">
      <c r="A29" s="5"/>
    </row>
    <row r="30" spans="1:8">
      <c r="A30" s="5"/>
    </row>
    <row r="31" spans="1:8">
      <c r="A31" s="5"/>
    </row>
    <row r="32" spans="1:8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5" firstPageNumber="9" orientation="landscape" useFirstPageNumber="1" r:id="rId1"/>
  <headerFooter alignWithMargins="0"/>
  <ignoredErrors>
    <ignoredError sqref="B8" numberStoredAsText="1"/>
    <ignoredError sqref="H7:H9 H11:H1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90"/>
  <sheetViews>
    <sheetView view="pageBreakPreview" zoomScale="87" zoomScaleSheetLayoutView="87" workbookViewId="0">
      <selection sqref="A1:XFD1048576"/>
    </sheetView>
  </sheetViews>
  <sheetFormatPr defaultColWidth="9.140625" defaultRowHeight="18.75"/>
  <cols>
    <col min="1" max="1" width="67.85546875" style="1" customWidth="1"/>
    <col min="2" max="2" width="16" style="39" customWidth="1"/>
    <col min="3" max="5" width="20.42578125" style="39" customWidth="1"/>
    <col min="6" max="6" width="16.42578125" style="39" customWidth="1"/>
    <col min="7" max="7" width="18.28515625" style="39" customWidth="1"/>
    <col min="8" max="16384" width="9.140625" style="1"/>
  </cols>
  <sheetData>
    <row r="2" spans="1:12" ht="33.75" customHeight="1">
      <c r="A2" s="700" t="s">
        <v>419</v>
      </c>
      <c r="B2" s="700"/>
      <c r="C2" s="700"/>
      <c r="D2" s="700"/>
      <c r="E2" s="700"/>
      <c r="F2" s="700"/>
      <c r="G2" s="700"/>
    </row>
    <row r="3" spans="1:12" ht="28.5" customHeight="1">
      <c r="A3" s="426"/>
      <c r="B3" s="6"/>
      <c r="C3" s="6"/>
      <c r="D3" s="426"/>
      <c r="E3" s="426"/>
      <c r="F3" s="426"/>
      <c r="G3" s="701" t="s">
        <v>366</v>
      </c>
    </row>
    <row r="4" spans="1:12" ht="62.25" customHeight="1">
      <c r="A4" s="451" t="s">
        <v>151</v>
      </c>
      <c r="B4" s="8" t="s">
        <v>18</v>
      </c>
      <c r="C4" s="8" t="s">
        <v>587</v>
      </c>
      <c r="D4" s="8" t="s">
        <v>588</v>
      </c>
      <c r="E4" s="8" t="s">
        <v>589</v>
      </c>
      <c r="F4" s="8" t="s">
        <v>436</v>
      </c>
      <c r="G4" s="245" t="s">
        <v>397</v>
      </c>
    </row>
    <row r="5" spans="1:12" ht="23.25" customHeight="1">
      <c r="A5" s="42">
        <v>1</v>
      </c>
      <c r="B5" s="433">
        <v>2</v>
      </c>
      <c r="C5" s="433">
        <v>3</v>
      </c>
      <c r="D5" s="433">
        <v>4</v>
      </c>
      <c r="E5" s="433">
        <v>5</v>
      </c>
      <c r="F5" s="433">
        <v>6</v>
      </c>
      <c r="G5" s="433">
        <v>7</v>
      </c>
    </row>
    <row r="6" spans="1:12" ht="39" customHeight="1">
      <c r="A6" s="301" t="s">
        <v>69</v>
      </c>
      <c r="B6" s="702">
        <v>4000</v>
      </c>
      <c r="C6" s="327">
        <f>C7+C10+C22+C45+C58+C67</f>
        <v>870</v>
      </c>
      <c r="D6" s="327">
        <f>D7+D10+D22+D45+D58+D67</f>
        <v>200</v>
      </c>
      <c r="E6" s="327">
        <f>E7+E10+E22+E45+E58+E67</f>
        <v>893</v>
      </c>
      <c r="F6" s="78">
        <f>E6-D6</f>
        <v>693</v>
      </c>
      <c r="G6" s="315">
        <f>(E6/D6)*100</f>
        <v>446.5</v>
      </c>
    </row>
    <row r="7" spans="1:12" ht="33" hidden="1" customHeight="1">
      <c r="A7" s="301" t="s">
        <v>1</v>
      </c>
      <c r="B7" s="703">
        <v>4010</v>
      </c>
      <c r="C7" s="704">
        <f t="shared" ref="C7:E7" si="0">C8</f>
        <v>0</v>
      </c>
      <c r="D7" s="704">
        <f t="shared" ref="D7" si="1">D8</f>
        <v>0</v>
      </c>
      <c r="E7" s="704">
        <f t="shared" si="0"/>
        <v>0</v>
      </c>
      <c r="F7" s="705">
        <f t="shared" ref="F7:F50" si="2">E7-D7</f>
        <v>0</v>
      </c>
      <c r="G7" s="119" t="e">
        <f t="shared" ref="G7:G50" si="3">(E7/D7)*100</f>
        <v>#DIV/0!</v>
      </c>
    </row>
    <row r="8" spans="1:12" s="708" customFormat="1" ht="24.6" hidden="1" customHeight="1">
      <c r="A8" s="706"/>
      <c r="B8" s="707"/>
      <c r="C8" s="705"/>
      <c r="D8" s="705"/>
      <c r="E8" s="705"/>
      <c r="F8" s="705">
        <f t="shared" si="2"/>
        <v>0</v>
      </c>
      <c r="G8" s="302" t="e">
        <f t="shared" si="3"/>
        <v>#DIV/0!</v>
      </c>
      <c r="I8" s="1"/>
      <c r="J8" s="1"/>
      <c r="K8" s="1"/>
      <c r="L8" s="1"/>
    </row>
    <row r="9" spans="1:12" s="20" customFormat="1" ht="20.25" hidden="1" customHeight="1">
      <c r="A9" s="706"/>
      <c r="B9" s="709"/>
      <c r="C9" s="302"/>
      <c r="D9" s="93"/>
      <c r="E9" s="302"/>
      <c r="F9" s="93">
        <f t="shared" si="2"/>
        <v>0</v>
      </c>
      <c r="G9" s="315" t="e">
        <f t="shared" si="3"/>
        <v>#DIV/0!</v>
      </c>
      <c r="I9" s="1"/>
      <c r="J9" s="1"/>
      <c r="K9" s="1"/>
      <c r="L9" s="1"/>
    </row>
    <row r="10" spans="1:12" s="20" customFormat="1" ht="24.75" customHeight="1">
      <c r="A10" s="301" t="s">
        <v>2</v>
      </c>
      <c r="B10" s="314">
        <v>4020</v>
      </c>
      <c r="C10" s="121">
        <f>SUM(C11:C20)</f>
        <v>266</v>
      </c>
      <c r="D10" s="121">
        <f>SUM(D11:D20)</f>
        <v>0</v>
      </c>
      <c r="E10" s="121">
        <f>SUM(E11:E20)</f>
        <v>297</v>
      </c>
      <c r="F10" s="710">
        <f t="shared" si="2"/>
        <v>297</v>
      </c>
      <c r="G10" s="363" t="e">
        <f t="shared" si="3"/>
        <v>#DIV/0!</v>
      </c>
      <c r="I10" s="1"/>
      <c r="J10" s="1"/>
      <c r="K10" s="1"/>
      <c r="L10" s="1"/>
    </row>
    <row r="11" spans="1:12" s="20" customFormat="1" ht="23.25" customHeight="1">
      <c r="A11" s="92" t="s">
        <v>559</v>
      </c>
      <c r="B11" s="314"/>
      <c r="C11" s="444">
        <v>33</v>
      </c>
      <c r="D11" s="119">
        <v>0</v>
      </c>
      <c r="E11" s="444">
        <v>0</v>
      </c>
      <c r="F11" s="711">
        <f t="shared" si="2"/>
        <v>0</v>
      </c>
      <c r="G11" s="316" t="e">
        <f t="shared" si="3"/>
        <v>#DIV/0!</v>
      </c>
      <c r="I11" s="1"/>
      <c r="J11" s="1"/>
      <c r="K11" s="1"/>
      <c r="L11" s="1"/>
    </row>
    <row r="12" spans="1:12" s="20" customFormat="1" ht="24" customHeight="1">
      <c r="A12" s="318" t="s">
        <v>557</v>
      </c>
      <c r="B12" s="314"/>
      <c r="C12" s="444">
        <v>50</v>
      </c>
      <c r="D12" s="444">
        <v>0</v>
      </c>
      <c r="E12" s="444">
        <v>0</v>
      </c>
      <c r="F12" s="711">
        <f t="shared" si="2"/>
        <v>0</v>
      </c>
      <c r="G12" s="316" t="e">
        <f t="shared" si="3"/>
        <v>#DIV/0!</v>
      </c>
      <c r="I12" s="1"/>
      <c r="J12" s="1"/>
      <c r="K12" s="1"/>
      <c r="L12" s="1"/>
    </row>
    <row r="13" spans="1:12" s="20" customFormat="1" ht="24.75" customHeight="1">
      <c r="A13" s="318" t="s">
        <v>558</v>
      </c>
      <c r="B13" s="314"/>
      <c r="C13" s="444">
        <v>50</v>
      </c>
      <c r="D13" s="444">
        <v>0</v>
      </c>
      <c r="E13" s="444">
        <v>0</v>
      </c>
      <c r="F13" s="711">
        <f t="shared" si="2"/>
        <v>0</v>
      </c>
      <c r="G13" s="316" t="e">
        <f t="shared" si="3"/>
        <v>#DIV/0!</v>
      </c>
      <c r="I13" s="1"/>
      <c r="J13" s="1"/>
      <c r="K13" s="1"/>
      <c r="L13" s="1"/>
    </row>
    <row r="14" spans="1:12" s="20" customFormat="1" ht="23.25" customHeight="1">
      <c r="A14" s="92" t="s">
        <v>560</v>
      </c>
      <c r="B14" s="314"/>
      <c r="C14" s="444">
        <v>133</v>
      </c>
      <c r="D14" s="444">
        <v>0</v>
      </c>
      <c r="E14" s="444">
        <v>0</v>
      </c>
      <c r="F14" s="711">
        <f t="shared" si="2"/>
        <v>0</v>
      </c>
      <c r="G14" s="316" t="e">
        <f t="shared" si="3"/>
        <v>#DIV/0!</v>
      </c>
      <c r="I14" s="1"/>
      <c r="J14" s="1"/>
      <c r="K14" s="1"/>
      <c r="L14" s="1"/>
    </row>
    <row r="15" spans="1:12" s="20" customFormat="1" ht="24" customHeight="1">
      <c r="A15" s="411" t="s">
        <v>607</v>
      </c>
      <c r="B15" s="314"/>
      <c r="C15" s="119">
        <v>0</v>
      </c>
      <c r="D15" s="444">
        <v>0</v>
      </c>
      <c r="E15" s="413">
        <v>98</v>
      </c>
      <c r="F15" s="444">
        <f t="shared" si="2"/>
        <v>98</v>
      </c>
      <c r="G15" s="202" t="e">
        <f t="shared" si="3"/>
        <v>#DIV/0!</v>
      </c>
      <c r="I15" s="1"/>
      <c r="J15" s="1"/>
      <c r="K15" s="1"/>
      <c r="L15" s="1"/>
    </row>
    <row r="16" spans="1:12" s="20" customFormat="1" ht="24" customHeight="1">
      <c r="A16" s="691" t="s">
        <v>611</v>
      </c>
      <c r="B16" s="712"/>
      <c r="C16" s="418">
        <v>0</v>
      </c>
      <c r="D16" s="419">
        <v>0</v>
      </c>
      <c r="E16" s="418">
        <v>33</v>
      </c>
      <c r="F16" s="444">
        <f t="shared" si="2"/>
        <v>33</v>
      </c>
      <c r="G16" s="713"/>
      <c r="I16" s="1"/>
      <c r="J16" s="1"/>
      <c r="K16" s="1"/>
      <c r="L16" s="1"/>
    </row>
    <row r="17" spans="1:12" s="20" customFormat="1" ht="27" customHeight="1">
      <c r="A17" s="412" t="s">
        <v>608</v>
      </c>
      <c r="B17" s="314"/>
      <c r="C17" s="119">
        <v>0</v>
      </c>
      <c r="D17" s="444">
        <v>0</v>
      </c>
      <c r="E17" s="413">
        <v>61</v>
      </c>
      <c r="F17" s="711">
        <f t="shared" si="2"/>
        <v>61</v>
      </c>
      <c r="G17" s="316" t="e">
        <f t="shared" si="3"/>
        <v>#DIV/0!</v>
      </c>
      <c r="I17" s="1"/>
      <c r="J17" s="1"/>
      <c r="K17" s="1"/>
      <c r="L17" s="1"/>
    </row>
    <row r="18" spans="1:12" s="20" customFormat="1" ht="22.5" customHeight="1">
      <c r="A18" s="691" t="s">
        <v>609</v>
      </c>
      <c r="B18" s="314"/>
      <c r="C18" s="120">
        <v>0</v>
      </c>
      <c r="D18" s="444">
        <v>0</v>
      </c>
      <c r="E18" s="414">
        <v>46</v>
      </c>
      <c r="F18" s="711">
        <f t="shared" si="2"/>
        <v>46</v>
      </c>
      <c r="G18" s="316" t="e">
        <f t="shared" si="3"/>
        <v>#DIV/0!</v>
      </c>
      <c r="I18" s="1"/>
      <c r="J18" s="1"/>
      <c r="K18" s="1"/>
      <c r="L18" s="1"/>
    </row>
    <row r="19" spans="1:12" s="20" customFormat="1" ht="25.5" customHeight="1">
      <c r="A19" s="691" t="s">
        <v>610</v>
      </c>
      <c r="B19" s="314"/>
      <c r="C19" s="444">
        <v>0</v>
      </c>
      <c r="D19" s="119">
        <v>0</v>
      </c>
      <c r="E19" s="414">
        <v>38</v>
      </c>
      <c r="F19" s="711">
        <f t="shared" si="2"/>
        <v>38</v>
      </c>
      <c r="G19" s="316" t="e">
        <f t="shared" si="3"/>
        <v>#DIV/0!</v>
      </c>
      <c r="I19" s="1"/>
      <c r="J19" s="1"/>
      <c r="K19" s="1"/>
      <c r="L19" s="1"/>
    </row>
    <row r="20" spans="1:12" s="20" customFormat="1" ht="24.75" customHeight="1">
      <c r="A20" s="691" t="s">
        <v>612</v>
      </c>
      <c r="B20" s="314"/>
      <c r="C20" s="119">
        <v>0</v>
      </c>
      <c r="D20" s="119">
        <v>0</v>
      </c>
      <c r="E20" s="414">
        <v>21</v>
      </c>
      <c r="F20" s="711">
        <f t="shared" si="2"/>
        <v>21</v>
      </c>
      <c r="G20" s="316" t="e">
        <f t="shared" si="3"/>
        <v>#DIV/0!</v>
      </c>
      <c r="I20" s="1"/>
      <c r="J20" s="1"/>
      <c r="K20" s="1"/>
      <c r="L20" s="1"/>
    </row>
    <row r="21" spans="1:12" s="20" customFormat="1" ht="20.25" hidden="1" customHeight="1">
      <c r="A21" s="706"/>
      <c r="B21" s="709"/>
      <c r="C21" s="714"/>
      <c r="D21" s="302"/>
      <c r="E21" s="714"/>
      <c r="F21" s="93"/>
      <c r="G21" s="315" t="e">
        <f t="shared" si="3"/>
        <v>#DIV/0!</v>
      </c>
      <c r="I21" s="1"/>
      <c r="J21" s="1"/>
      <c r="K21" s="1"/>
      <c r="L21" s="1"/>
    </row>
    <row r="22" spans="1:12" s="20" customFormat="1" ht="38.25" customHeight="1">
      <c r="A22" s="301" t="s">
        <v>28</v>
      </c>
      <c r="B22" s="314">
        <v>4030</v>
      </c>
      <c r="C22" s="715">
        <f>SUM(C23:C43)</f>
        <v>101</v>
      </c>
      <c r="D22" s="715">
        <f>SUM(D23:D43)</f>
        <v>200</v>
      </c>
      <c r="E22" s="715">
        <f>SUM(E23:E43)</f>
        <v>92</v>
      </c>
      <c r="F22" s="710">
        <f>E22-D22</f>
        <v>-108</v>
      </c>
      <c r="G22" s="363">
        <f t="shared" si="3"/>
        <v>46</v>
      </c>
      <c r="I22" s="1"/>
      <c r="J22" s="1"/>
      <c r="K22" s="1"/>
      <c r="L22" s="1"/>
    </row>
    <row r="23" spans="1:12" s="20" customFormat="1" ht="24" customHeight="1">
      <c r="A23" s="92" t="s">
        <v>515</v>
      </c>
      <c r="B23" s="314"/>
      <c r="C23" s="444">
        <v>0</v>
      </c>
      <c r="D23" s="444">
        <v>200</v>
      </c>
      <c r="E23" s="444">
        <v>43</v>
      </c>
      <c r="F23" s="444">
        <f t="shared" ref="F23:F43" si="4">E23-D23</f>
        <v>-157</v>
      </c>
      <c r="G23" s="302">
        <f t="shared" si="3"/>
        <v>21.5</v>
      </c>
      <c r="I23" s="1"/>
      <c r="J23" s="1"/>
      <c r="K23" s="1"/>
      <c r="L23" s="1"/>
    </row>
    <row r="24" spans="1:12" s="20" customFormat="1" ht="24" customHeight="1">
      <c r="A24" s="716" t="s">
        <v>516</v>
      </c>
      <c r="B24" s="314"/>
      <c r="C24" s="122">
        <v>7</v>
      </c>
      <c r="D24" s="119">
        <v>0</v>
      </c>
      <c r="E24" s="119">
        <v>0</v>
      </c>
      <c r="F24" s="444">
        <f t="shared" ref="F24:F38" si="5">E24-D24</f>
        <v>0</v>
      </c>
      <c r="G24" s="316" t="e">
        <f t="shared" ref="G24:G38" si="6">(E24/D24)*100</f>
        <v>#DIV/0!</v>
      </c>
      <c r="I24" s="1"/>
      <c r="J24" s="1"/>
      <c r="K24" s="1"/>
      <c r="L24" s="1"/>
    </row>
    <row r="25" spans="1:12" s="20" customFormat="1" ht="24" customHeight="1">
      <c r="A25" s="319" t="s">
        <v>561</v>
      </c>
      <c r="B25" s="717"/>
      <c r="C25" s="131">
        <v>8</v>
      </c>
      <c r="D25" s="119">
        <v>0</v>
      </c>
      <c r="E25" s="119">
        <v>0</v>
      </c>
      <c r="F25" s="444">
        <f t="shared" si="5"/>
        <v>0</v>
      </c>
      <c r="G25" s="316" t="e">
        <f>(E25/D25)*100</f>
        <v>#DIV/0!</v>
      </c>
      <c r="I25" s="1"/>
      <c r="J25" s="1"/>
      <c r="K25" s="1"/>
      <c r="L25" s="1"/>
    </row>
    <row r="26" spans="1:12" s="20" customFormat="1" ht="24" customHeight="1">
      <c r="A26" s="132" t="s">
        <v>562</v>
      </c>
      <c r="B26" s="717"/>
      <c r="C26" s="133">
        <v>21</v>
      </c>
      <c r="D26" s="444">
        <v>0</v>
      </c>
      <c r="E26" s="444">
        <v>0</v>
      </c>
      <c r="F26" s="444">
        <f t="shared" si="5"/>
        <v>0</v>
      </c>
      <c r="G26" s="316" t="e">
        <f t="shared" si="6"/>
        <v>#DIV/0!</v>
      </c>
      <c r="I26" s="1"/>
      <c r="J26" s="1"/>
      <c r="K26" s="1"/>
      <c r="L26" s="1"/>
    </row>
    <row r="27" spans="1:12" s="20" customFormat="1" ht="24" customHeight="1">
      <c r="A27" s="132" t="s">
        <v>563</v>
      </c>
      <c r="B27" s="717"/>
      <c r="C27" s="133">
        <v>2</v>
      </c>
      <c r="D27" s="444">
        <v>0</v>
      </c>
      <c r="E27" s="444">
        <v>0</v>
      </c>
      <c r="F27" s="444">
        <f t="shared" si="5"/>
        <v>0</v>
      </c>
      <c r="G27" s="316" t="e">
        <f t="shared" si="6"/>
        <v>#DIV/0!</v>
      </c>
      <c r="I27" s="1"/>
      <c r="J27" s="1"/>
      <c r="K27" s="1"/>
      <c r="L27" s="1"/>
    </row>
    <row r="28" spans="1:12" s="20" customFormat="1" ht="24" customHeight="1">
      <c r="A28" s="132" t="s">
        <v>564</v>
      </c>
      <c r="B28" s="717"/>
      <c r="C28" s="133">
        <v>3</v>
      </c>
      <c r="D28" s="119">
        <v>0</v>
      </c>
      <c r="E28" s="119">
        <v>0</v>
      </c>
      <c r="F28" s="444">
        <f t="shared" si="5"/>
        <v>0</v>
      </c>
      <c r="G28" s="316" t="e">
        <f t="shared" si="6"/>
        <v>#DIV/0!</v>
      </c>
      <c r="I28" s="1"/>
      <c r="J28" s="1"/>
      <c r="K28" s="1"/>
      <c r="L28" s="1"/>
    </row>
    <row r="29" spans="1:12" s="20" customFormat="1" ht="24" customHeight="1">
      <c r="A29" s="132" t="s">
        <v>565</v>
      </c>
      <c r="B29" s="717"/>
      <c r="C29" s="133">
        <v>3</v>
      </c>
      <c r="D29" s="444">
        <v>0</v>
      </c>
      <c r="E29" s="444">
        <v>0</v>
      </c>
      <c r="F29" s="444">
        <f t="shared" si="5"/>
        <v>0</v>
      </c>
      <c r="G29" s="316" t="e">
        <f t="shared" si="6"/>
        <v>#DIV/0!</v>
      </c>
      <c r="I29" s="1"/>
      <c r="J29" s="1"/>
      <c r="K29" s="1"/>
      <c r="L29" s="1"/>
    </row>
    <row r="30" spans="1:12" s="20" customFormat="1" ht="24" customHeight="1">
      <c r="A30" s="132" t="s">
        <v>566</v>
      </c>
      <c r="B30" s="717"/>
      <c r="C30" s="133">
        <v>2</v>
      </c>
      <c r="D30" s="444">
        <v>0</v>
      </c>
      <c r="E30" s="444">
        <v>0</v>
      </c>
      <c r="F30" s="444">
        <f t="shared" si="5"/>
        <v>0</v>
      </c>
      <c r="G30" s="316" t="e">
        <f t="shared" si="6"/>
        <v>#DIV/0!</v>
      </c>
      <c r="I30" s="1"/>
      <c r="J30" s="1"/>
      <c r="K30" s="1"/>
      <c r="L30" s="1"/>
    </row>
    <row r="31" spans="1:12" s="20" customFormat="1" ht="24" customHeight="1">
      <c r="A31" s="132" t="s">
        <v>567</v>
      </c>
      <c r="B31" s="717"/>
      <c r="C31" s="133">
        <v>8</v>
      </c>
      <c r="D31" s="119">
        <v>0</v>
      </c>
      <c r="E31" s="119">
        <v>0</v>
      </c>
      <c r="F31" s="444">
        <f t="shared" si="5"/>
        <v>0</v>
      </c>
      <c r="G31" s="316" t="e">
        <f t="shared" si="6"/>
        <v>#DIV/0!</v>
      </c>
      <c r="I31" s="1"/>
      <c r="J31" s="1"/>
      <c r="K31" s="1"/>
      <c r="L31" s="1"/>
    </row>
    <row r="32" spans="1:12" s="20" customFormat="1" ht="24" customHeight="1">
      <c r="A32" s="132" t="s">
        <v>568</v>
      </c>
      <c r="B32" s="717"/>
      <c r="C32" s="133">
        <v>1</v>
      </c>
      <c r="D32" s="444">
        <v>0</v>
      </c>
      <c r="E32" s="444">
        <v>0</v>
      </c>
      <c r="F32" s="444">
        <f t="shared" si="5"/>
        <v>0</v>
      </c>
      <c r="G32" s="316" t="e">
        <f t="shared" si="6"/>
        <v>#DIV/0!</v>
      </c>
      <c r="I32" s="1"/>
      <c r="J32" s="1"/>
      <c r="K32" s="1"/>
      <c r="L32" s="1"/>
    </row>
    <row r="33" spans="1:12" s="20" customFormat="1" ht="24" customHeight="1">
      <c r="A33" s="132" t="s">
        <v>569</v>
      </c>
      <c r="B33" s="314"/>
      <c r="C33" s="133">
        <v>5</v>
      </c>
      <c r="D33" s="444">
        <v>0</v>
      </c>
      <c r="E33" s="444">
        <v>0</v>
      </c>
      <c r="F33" s="444">
        <f t="shared" si="5"/>
        <v>0</v>
      </c>
      <c r="G33" s="316" t="e">
        <f t="shared" si="6"/>
        <v>#DIV/0!</v>
      </c>
      <c r="I33" s="1"/>
      <c r="J33" s="1"/>
      <c r="K33" s="1"/>
      <c r="L33" s="1"/>
    </row>
    <row r="34" spans="1:12" s="20" customFormat="1" ht="24" customHeight="1">
      <c r="A34" s="135" t="s">
        <v>573</v>
      </c>
      <c r="B34" s="718"/>
      <c r="C34" s="137">
        <v>6</v>
      </c>
      <c r="D34" s="136">
        <v>0</v>
      </c>
      <c r="E34" s="136">
        <v>0</v>
      </c>
      <c r="F34" s="136">
        <f t="shared" si="5"/>
        <v>0</v>
      </c>
      <c r="G34" s="719" t="e">
        <f t="shared" si="6"/>
        <v>#DIV/0!</v>
      </c>
      <c r="I34" s="1"/>
      <c r="J34" s="1"/>
      <c r="K34" s="1"/>
      <c r="L34" s="1"/>
    </row>
    <row r="35" spans="1:12" s="20" customFormat="1" ht="24" customHeight="1">
      <c r="A35" s="132" t="s">
        <v>570</v>
      </c>
      <c r="B35" s="314"/>
      <c r="C35" s="133">
        <v>1</v>
      </c>
      <c r="D35" s="444">
        <v>0</v>
      </c>
      <c r="E35" s="444">
        <v>0</v>
      </c>
      <c r="F35" s="444">
        <f t="shared" si="5"/>
        <v>0</v>
      </c>
      <c r="G35" s="316" t="e">
        <f t="shared" si="6"/>
        <v>#DIV/0!</v>
      </c>
      <c r="I35" s="1"/>
      <c r="J35" s="1"/>
      <c r="K35" s="1"/>
      <c r="L35" s="1"/>
    </row>
    <row r="36" spans="1:12" s="20" customFormat="1" ht="24" customHeight="1">
      <c r="A36" s="132" t="s">
        <v>572</v>
      </c>
      <c r="B36" s="314"/>
      <c r="C36" s="133">
        <v>3</v>
      </c>
      <c r="D36" s="444">
        <v>0</v>
      </c>
      <c r="E36" s="415">
        <v>5</v>
      </c>
      <c r="F36" s="444">
        <f t="shared" si="5"/>
        <v>5</v>
      </c>
      <c r="G36" s="316" t="e">
        <f t="shared" si="6"/>
        <v>#DIV/0!</v>
      </c>
      <c r="I36" s="1"/>
      <c r="J36" s="1"/>
      <c r="K36" s="1"/>
      <c r="L36" s="1"/>
    </row>
    <row r="37" spans="1:12" s="20" customFormat="1" ht="24" customHeight="1">
      <c r="A37" s="132" t="s">
        <v>571</v>
      </c>
      <c r="B37" s="717"/>
      <c r="C37" s="133">
        <v>16</v>
      </c>
      <c r="D37" s="134">
        <v>0</v>
      </c>
      <c r="E37" s="133">
        <v>0</v>
      </c>
      <c r="F37" s="134">
        <f t="shared" si="5"/>
        <v>0</v>
      </c>
      <c r="G37" s="720" t="e">
        <f t="shared" si="6"/>
        <v>#DIV/0!</v>
      </c>
      <c r="I37" s="1"/>
      <c r="J37" s="1"/>
      <c r="K37" s="1"/>
      <c r="L37" s="1"/>
    </row>
    <row r="38" spans="1:12" s="20" customFormat="1" ht="24" customHeight="1">
      <c r="A38" s="692" t="s">
        <v>613</v>
      </c>
      <c r="B38" s="314"/>
      <c r="C38" s="119">
        <v>0</v>
      </c>
      <c r="D38" s="119">
        <v>0</v>
      </c>
      <c r="E38" s="414">
        <v>5</v>
      </c>
      <c r="F38" s="444">
        <f t="shared" si="5"/>
        <v>5</v>
      </c>
      <c r="G38" s="316" t="e">
        <f t="shared" si="6"/>
        <v>#DIV/0!</v>
      </c>
      <c r="I38" s="1"/>
      <c r="J38" s="1"/>
      <c r="K38" s="1"/>
      <c r="L38" s="1"/>
    </row>
    <row r="39" spans="1:12" s="20" customFormat="1" ht="24" customHeight="1">
      <c r="A39" s="692" t="s">
        <v>614</v>
      </c>
      <c r="B39" s="314"/>
      <c r="C39" s="119">
        <v>0</v>
      </c>
      <c r="D39" s="119">
        <v>0</v>
      </c>
      <c r="E39" s="414">
        <v>8</v>
      </c>
      <c r="F39" s="711">
        <f t="shared" si="4"/>
        <v>8</v>
      </c>
      <c r="G39" s="316" t="e">
        <f t="shared" si="3"/>
        <v>#DIV/0!</v>
      </c>
      <c r="I39" s="1"/>
      <c r="J39" s="1"/>
      <c r="K39" s="1"/>
      <c r="L39" s="1"/>
    </row>
    <row r="40" spans="1:12" s="20" customFormat="1" ht="24" customHeight="1">
      <c r="A40" s="692" t="s">
        <v>615</v>
      </c>
      <c r="B40" s="314"/>
      <c r="C40" s="119">
        <v>0</v>
      </c>
      <c r="D40" s="119">
        <v>0</v>
      </c>
      <c r="E40" s="414">
        <v>3</v>
      </c>
      <c r="F40" s="711">
        <f t="shared" si="4"/>
        <v>3</v>
      </c>
      <c r="G40" s="316" t="e">
        <f t="shared" si="3"/>
        <v>#DIV/0!</v>
      </c>
      <c r="I40" s="1"/>
      <c r="J40" s="1"/>
      <c r="K40" s="1"/>
      <c r="L40" s="1"/>
    </row>
    <row r="41" spans="1:12" s="20" customFormat="1" ht="24" customHeight="1">
      <c r="A41" s="692" t="s">
        <v>616</v>
      </c>
      <c r="B41" s="314"/>
      <c r="C41" s="119">
        <v>0</v>
      </c>
      <c r="D41" s="119">
        <v>0</v>
      </c>
      <c r="E41" s="414">
        <v>8</v>
      </c>
      <c r="F41" s="711">
        <f t="shared" si="4"/>
        <v>8</v>
      </c>
      <c r="G41" s="316" t="e">
        <f t="shared" si="3"/>
        <v>#DIV/0!</v>
      </c>
      <c r="I41" s="1"/>
      <c r="J41" s="1"/>
      <c r="K41" s="1"/>
      <c r="L41" s="1"/>
    </row>
    <row r="42" spans="1:12" s="20" customFormat="1" ht="24" customHeight="1">
      <c r="A42" s="123" t="s">
        <v>517</v>
      </c>
      <c r="B42" s="314"/>
      <c r="C42" s="122">
        <v>8</v>
      </c>
      <c r="D42" s="119">
        <v>0</v>
      </c>
      <c r="E42" s="122">
        <v>20</v>
      </c>
      <c r="F42" s="711">
        <f t="shared" si="4"/>
        <v>20</v>
      </c>
      <c r="G42" s="316" t="e">
        <f t="shared" si="3"/>
        <v>#DIV/0!</v>
      </c>
      <c r="I42" s="1"/>
      <c r="J42" s="1"/>
      <c r="K42" s="1"/>
      <c r="L42" s="1"/>
    </row>
    <row r="43" spans="1:12" s="20" customFormat="1" ht="24" customHeight="1">
      <c r="A43" s="123" t="s">
        <v>518</v>
      </c>
      <c r="B43" s="314"/>
      <c r="C43" s="124">
        <v>7</v>
      </c>
      <c r="D43" s="119">
        <v>0</v>
      </c>
      <c r="E43" s="124">
        <v>0</v>
      </c>
      <c r="F43" s="711">
        <f t="shared" si="4"/>
        <v>0</v>
      </c>
      <c r="G43" s="316" t="e">
        <f t="shared" si="3"/>
        <v>#DIV/0!</v>
      </c>
      <c r="I43" s="1"/>
      <c r="J43" s="1"/>
      <c r="K43" s="1"/>
      <c r="L43" s="1"/>
    </row>
    <row r="44" spans="1:12" s="20" customFormat="1" ht="24.6" hidden="1" customHeight="1">
      <c r="A44" s="92" t="s">
        <v>428</v>
      </c>
      <c r="B44" s="709"/>
      <c r="C44" s="93"/>
      <c r="D44" s="93"/>
      <c r="E44" s="93"/>
      <c r="F44" s="93">
        <f t="shared" si="2"/>
        <v>0</v>
      </c>
      <c r="G44" s="316" t="e">
        <f t="shared" si="3"/>
        <v>#DIV/0!</v>
      </c>
      <c r="I44" s="1"/>
      <c r="J44" s="1"/>
      <c r="K44" s="1"/>
      <c r="L44" s="1"/>
    </row>
    <row r="45" spans="1:12" s="20" customFormat="1" ht="27.75" customHeight="1">
      <c r="A45" s="301" t="s">
        <v>3</v>
      </c>
      <c r="B45" s="314">
        <v>4040</v>
      </c>
      <c r="C45" s="121">
        <f>SUM(C46:C50)</f>
        <v>50</v>
      </c>
      <c r="D45" s="121">
        <f>SUM(D46:D50)</f>
        <v>0</v>
      </c>
      <c r="E45" s="121">
        <f>SUM(E46:E50)</f>
        <v>10</v>
      </c>
      <c r="F45" s="710">
        <f t="shared" si="2"/>
        <v>10</v>
      </c>
      <c r="G45" s="721" t="e">
        <f t="shared" si="3"/>
        <v>#DIV/0!</v>
      </c>
      <c r="I45" s="1"/>
      <c r="J45" s="1"/>
      <c r="K45" s="1"/>
      <c r="L45" s="1"/>
    </row>
    <row r="46" spans="1:12" s="20" customFormat="1" ht="26.25" customHeight="1">
      <c r="A46" s="92" t="s">
        <v>519</v>
      </c>
      <c r="B46" s="314"/>
      <c r="C46" s="444">
        <v>0</v>
      </c>
      <c r="D46" s="119">
        <v>0</v>
      </c>
      <c r="E46" s="444">
        <v>0</v>
      </c>
      <c r="F46" s="711">
        <f t="shared" si="2"/>
        <v>0</v>
      </c>
      <c r="G46" s="316" t="e">
        <f t="shared" si="3"/>
        <v>#DIV/0!</v>
      </c>
      <c r="I46" s="1"/>
      <c r="J46" s="1"/>
      <c r="K46" s="1"/>
      <c r="L46" s="1"/>
    </row>
    <row r="47" spans="1:12" s="20" customFormat="1" ht="21.75" customHeight="1">
      <c r="A47" s="321" t="s">
        <v>574</v>
      </c>
      <c r="B47" s="718"/>
      <c r="C47" s="136">
        <v>50</v>
      </c>
      <c r="D47" s="138">
        <v>0</v>
      </c>
      <c r="E47" s="136">
        <v>0</v>
      </c>
      <c r="F47" s="711">
        <f t="shared" ref="F47" si="7">E47-D47</f>
        <v>0</v>
      </c>
      <c r="G47" s="316" t="e">
        <f t="shared" ref="G47" si="8">(E47/D47)*100</f>
        <v>#DIV/0!</v>
      </c>
      <c r="I47" s="1"/>
      <c r="J47" s="1"/>
      <c r="K47" s="1"/>
      <c r="L47" s="1"/>
    </row>
    <row r="48" spans="1:12" s="20" customFormat="1" ht="36" customHeight="1">
      <c r="A48" s="412" t="s">
        <v>617</v>
      </c>
      <c r="B48" s="314"/>
      <c r="C48" s="122">
        <v>0</v>
      </c>
      <c r="D48" s="119">
        <v>0</v>
      </c>
      <c r="E48" s="414">
        <v>5</v>
      </c>
      <c r="F48" s="711">
        <f t="shared" si="2"/>
        <v>5</v>
      </c>
      <c r="G48" s="316" t="e">
        <f t="shared" si="3"/>
        <v>#DIV/0!</v>
      </c>
      <c r="I48" s="1"/>
      <c r="J48" s="1"/>
      <c r="K48" s="1"/>
      <c r="L48" s="1"/>
    </row>
    <row r="49" spans="1:12" s="20" customFormat="1" ht="24" customHeight="1">
      <c r="A49" s="412" t="s">
        <v>618</v>
      </c>
      <c r="B49" s="314"/>
      <c r="C49" s="122">
        <v>0</v>
      </c>
      <c r="D49" s="119">
        <v>0</v>
      </c>
      <c r="E49" s="414">
        <v>3</v>
      </c>
      <c r="F49" s="711">
        <f t="shared" si="2"/>
        <v>3</v>
      </c>
      <c r="G49" s="316" t="e">
        <f t="shared" si="3"/>
        <v>#DIV/0!</v>
      </c>
      <c r="I49" s="1"/>
      <c r="J49" s="1"/>
      <c r="K49" s="1"/>
      <c r="L49" s="1"/>
    </row>
    <row r="50" spans="1:12" s="20" customFormat="1" ht="24" customHeight="1">
      <c r="A50" s="412" t="s">
        <v>619</v>
      </c>
      <c r="B50" s="709"/>
      <c r="C50" s="122">
        <v>0</v>
      </c>
      <c r="D50" s="119">
        <v>0</v>
      </c>
      <c r="E50" s="414">
        <v>2</v>
      </c>
      <c r="F50" s="711">
        <f t="shared" si="2"/>
        <v>2</v>
      </c>
      <c r="G50" s="316" t="e">
        <f t="shared" si="3"/>
        <v>#DIV/0!</v>
      </c>
      <c r="I50" s="1"/>
      <c r="J50" s="1"/>
      <c r="K50" s="1"/>
      <c r="L50" s="1"/>
    </row>
    <row r="51" spans="1:12" s="20" customFormat="1" ht="22.5" hidden="1" customHeight="1">
      <c r="A51" s="301" t="s">
        <v>3</v>
      </c>
      <c r="B51" s="314">
        <v>4041</v>
      </c>
      <c r="C51" s="722">
        <f t="shared" ref="C51:E51" si="9">C52</f>
        <v>0</v>
      </c>
      <c r="D51" s="722">
        <f t="shared" ref="D51" si="10">D52</f>
        <v>0</v>
      </c>
      <c r="E51" s="722">
        <f t="shared" si="9"/>
        <v>0</v>
      </c>
      <c r="F51" s="78">
        <f t="shared" ref="F51:F68" si="11">E51-D51</f>
        <v>0</v>
      </c>
      <c r="G51" s="723" t="e">
        <f t="shared" ref="G51:G68" si="12">(E51/D51)*100</f>
        <v>#DIV/0!</v>
      </c>
      <c r="I51" s="1"/>
      <c r="J51" s="1"/>
      <c r="K51" s="1"/>
      <c r="L51" s="1"/>
    </row>
    <row r="52" spans="1:12" s="20" customFormat="1" ht="40.5" hidden="1" customHeight="1">
      <c r="A52" s="92"/>
      <c r="B52" s="709"/>
      <c r="C52" s="93"/>
      <c r="D52" s="302"/>
      <c r="E52" s="93"/>
      <c r="F52" s="93">
        <f t="shared" si="11"/>
        <v>0</v>
      </c>
      <c r="G52" s="316" t="e">
        <f t="shared" si="12"/>
        <v>#DIV/0!</v>
      </c>
      <c r="I52" s="1"/>
      <c r="J52" s="1"/>
      <c r="K52" s="1"/>
      <c r="L52" s="1"/>
    </row>
    <row r="53" spans="1:12" s="20" customFormat="1" ht="22.5" hidden="1" customHeight="1">
      <c r="A53" s="301" t="s">
        <v>3</v>
      </c>
      <c r="B53" s="314">
        <v>4042</v>
      </c>
      <c r="C53" s="722">
        <f t="shared" ref="C53:E53" si="13">C54</f>
        <v>0</v>
      </c>
      <c r="D53" s="722">
        <f t="shared" ref="D53" si="14">D54</f>
        <v>0</v>
      </c>
      <c r="E53" s="722">
        <f t="shared" si="13"/>
        <v>0</v>
      </c>
      <c r="F53" s="78">
        <f t="shared" si="11"/>
        <v>0</v>
      </c>
      <c r="G53" s="723" t="e">
        <f t="shared" si="12"/>
        <v>#DIV/0!</v>
      </c>
      <c r="I53" s="1"/>
      <c r="J53" s="1"/>
      <c r="K53" s="1"/>
      <c r="L53" s="1"/>
    </row>
    <row r="54" spans="1:12" s="20" customFormat="1" ht="22.5" hidden="1" customHeight="1">
      <c r="A54" s="92"/>
      <c r="B54" s="709"/>
      <c r="C54" s="93"/>
      <c r="D54" s="302"/>
      <c r="E54" s="93"/>
      <c r="F54" s="93">
        <f t="shared" si="11"/>
        <v>0</v>
      </c>
      <c r="G54" s="316" t="e">
        <f t="shared" si="12"/>
        <v>#DIV/0!</v>
      </c>
      <c r="I54" s="1"/>
      <c r="J54" s="1"/>
      <c r="K54" s="1"/>
      <c r="L54" s="1"/>
    </row>
    <row r="55" spans="1:12" s="20" customFormat="1" ht="24.75" hidden="1" customHeight="1">
      <c r="A55" s="301" t="s">
        <v>3</v>
      </c>
      <c r="B55" s="314">
        <v>4043</v>
      </c>
      <c r="C55" s="722">
        <f t="shared" ref="C55:E55" si="15">C56</f>
        <v>0</v>
      </c>
      <c r="D55" s="722">
        <f t="shared" ref="D55" si="16">D56</f>
        <v>0</v>
      </c>
      <c r="E55" s="722">
        <f t="shared" si="15"/>
        <v>0</v>
      </c>
      <c r="F55" s="78">
        <f t="shared" si="11"/>
        <v>0</v>
      </c>
      <c r="G55" s="723" t="e">
        <f t="shared" si="12"/>
        <v>#DIV/0!</v>
      </c>
      <c r="I55" s="1"/>
      <c r="J55" s="1"/>
      <c r="K55" s="1"/>
      <c r="L55" s="1"/>
    </row>
    <row r="56" spans="1:12" s="20" customFormat="1" ht="24.75" hidden="1" customHeight="1">
      <c r="A56" s="92"/>
      <c r="B56" s="709"/>
      <c r="C56" s="93"/>
      <c r="D56" s="302"/>
      <c r="E56" s="93"/>
      <c r="F56" s="93">
        <f t="shared" si="11"/>
        <v>0</v>
      </c>
      <c r="G56" s="316" t="e">
        <f t="shared" si="12"/>
        <v>#DIV/0!</v>
      </c>
      <c r="I56" s="1"/>
      <c r="J56" s="1"/>
      <c r="K56" s="1"/>
      <c r="L56" s="1"/>
    </row>
    <row r="57" spans="1:12" s="20" customFormat="1" ht="29.25" hidden="1" customHeight="1">
      <c r="A57" s="301" t="s">
        <v>3</v>
      </c>
      <c r="B57" s="314">
        <v>4044</v>
      </c>
      <c r="C57" s="722">
        <f t="shared" ref="C57:E57" si="17">C58</f>
        <v>453</v>
      </c>
      <c r="D57" s="722">
        <f t="shared" ref="D57" si="18">D58</f>
        <v>0</v>
      </c>
      <c r="E57" s="722">
        <f t="shared" si="17"/>
        <v>494</v>
      </c>
      <c r="F57" s="78">
        <f t="shared" si="11"/>
        <v>494</v>
      </c>
      <c r="G57" s="723" t="e">
        <f t="shared" si="12"/>
        <v>#DIV/0!</v>
      </c>
      <c r="I57" s="1"/>
      <c r="J57" s="1"/>
      <c r="K57" s="1"/>
      <c r="L57" s="1"/>
    </row>
    <row r="58" spans="1:12" s="20" customFormat="1" ht="38.25" customHeight="1">
      <c r="A58" s="301" t="s">
        <v>60</v>
      </c>
      <c r="B58" s="314">
        <v>4050</v>
      </c>
      <c r="C58" s="121">
        <f>SUM(C59:C66)</f>
        <v>453</v>
      </c>
      <c r="D58" s="121">
        <f>SUM(D59:D66)</f>
        <v>0</v>
      </c>
      <c r="E58" s="121">
        <f>SUM(E59:E66)</f>
        <v>494</v>
      </c>
      <c r="F58" s="710">
        <f t="shared" si="11"/>
        <v>494</v>
      </c>
      <c r="G58" s="721" t="e">
        <f t="shared" si="12"/>
        <v>#DIV/0!</v>
      </c>
      <c r="I58" s="1"/>
      <c r="J58" s="1"/>
      <c r="K58" s="1"/>
      <c r="L58" s="1"/>
    </row>
    <row r="59" spans="1:12" s="20" customFormat="1" ht="36.75" customHeight="1">
      <c r="A59" s="92" t="s">
        <v>575</v>
      </c>
      <c r="B59" s="314"/>
      <c r="C59" s="120">
        <v>110</v>
      </c>
      <c r="D59" s="444">
        <v>0</v>
      </c>
      <c r="E59" s="120">
        <v>17</v>
      </c>
      <c r="F59" s="444">
        <f t="shared" si="11"/>
        <v>17</v>
      </c>
      <c r="G59" s="316" t="e">
        <f t="shared" si="12"/>
        <v>#DIV/0!</v>
      </c>
      <c r="I59" s="1"/>
      <c r="J59" s="1"/>
      <c r="K59" s="1"/>
      <c r="L59" s="1"/>
    </row>
    <row r="60" spans="1:12" s="20" customFormat="1" ht="24" customHeight="1">
      <c r="A60" s="321" t="s">
        <v>576</v>
      </c>
      <c r="B60" s="718"/>
      <c r="C60" s="139">
        <v>330</v>
      </c>
      <c r="D60" s="136">
        <v>0</v>
      </c>
      <c r="E60" s="139">
        <v>0</v>
      </c>
      <c r="F60" s="136"/>
      <c r="G60" s="719"/>
      <c r="I60" s="1"/>
      <c r="J60" s="1"/>
      <c r="K60" s="1"/>
      <c r="L60" s="1"/>
    </row>
    <row r="61" spans="1:12" s="20" customFormat="1" ht="24" customHeight="1">
      <c r="A61" s="321" t="s">
        <v>577</v>
      </c>
      <c r="B61" s="718"/>
      <c r="C61" s="139">
        <v>13</v>
      </c>
      <c r="D61" s="136">
        <v>0</v>
      </c>
      <c r="E61" s="139">
        <v>0</v>
      </c>
      <c r="F61" s="136"/>
      <c r="G61" s="719"/>
      <c r="I61" s="1"/>
      <c r="J61" s="1"/>
      <c r="K61" s="1"/>
      <c r="L61" s="1"/>
    </row>
    <row r="62" spans="1:12" s="20" customFormat="1" ht="27" customHeight="1">
      <c r="A62" s="412" t="s">
        <v>620</v>
      </c>
      <c r="B62" s="314"/>
      <c r="C62" s="122">
        <v>0</v>
      </c>
      <c r="D62" s="444">
        <v>0</v>
      </c>
      <c r="E62" s="413">
        <v>30</v>
      </c>
      <c r="F62" s="444">
        <f t="shared" si="11"/>
        <v>30</v>
      </c>
      <c r="G62" s="316" t="e">
        <f t="shared" si="12"/>
        <v>#DIV/0!</v>
      </c>
      <c r="I62" s="1"/>
      <c r="J62" s="1"/>
      <c r="K62" s="1"/>
      <c r="L62" s="1"/>
    </row>
    <row r="63" spans="1:12" s="20" customFormat="1" ht="26.25" customHeight="1">
      <c r="A63" s="412" t="s">
        <v>621</v>
      </c>
      <c r="B63" s="314"/>
      <c r="C63" s="122">
        <v>0</v>
      </c>
      <c r="D63" s="444">
        <v>0</v>
      </c>
      <c r="E63" s="413">
        <v>207</v>
      </c>
      <c r="F63" s="444">
        <f t="shared" si="11"/>
        <v>207</v>
      </c>
      <c r="G63" s="316" t="e">
        <f t="shared" si="12"/>
        <v>#DIV/0!</v>
      </c>
      <c r="I63" s="1"/>
      <c r="J63" s="1"/>
      <c r="K63" s="1"/>
      <c r="L63" s="1"/>
    </row>
    <row r="64" spans="1:12" s="20" customFormat="1" ht="26.25" customHeight="1">
      <c r="A64" s="412" t="s">
        <v>622</v>
      </c>
      <c r="B64" s="314"/>
      <c r="C64" s="122">
        <v>0</v>
      </c>
      <c r="D64" s="444">
        <v>0</v>
      </c>
      <c r="E64" s="413">
        <v>10</v>
      </c>
      <c r="F64" s="444">
        <f t="shared" si="11"/>
        <v>10</v>
      </c>
      <c r="G64" s="316" t="e">
        <f t="shared" si="12"/>
        <v>#DIV/0!</v>
      </c>
      <c r="I64" s="1"/>
      <c r="J64" s="1"/>
      <c r="K64" s="1"/>
      <c r="L64" s="1"/>
    </row>
    <row r="65" spans="1:12" s="20" customFormat="1" ht="36" customHeight="1">
      <c r="A65" s="691" t="s">
        <v>624</v>
      </c>
      <c r="B65" s="314"/>
      <c r="C65" s="122">
        <v>0</v>
      </c>
      <c r="D65" s="444">
        <v>0</v>
      </c>
      <c r="E65" s="414">
        <v>140</v>
      </c>
      <c r="F65" s="444">
        <f t="shared" si="11"/>
        <v>140</v>
      </c>
      <c r="G65" s="316" t="e">
        <f t="shared" si="12"/>
        <v>#DIV/0!</v>
      </c>
      <c r="I65" s="1"/>
      <c r="J65" s="1"/>
      <c r="K65" s="1"/>
      <c r="L65" s="1"/>
    </row>
    <row r="66" spans="1:12" s="20" customFormat="1" ht="24" customHeight="1">
      <c r="A66" s="691" t="s">
        <v>623</v>
      </c>
      <c r="B66" s="314"/>
      <c r="C66" s="444">
        <v>0</v>
      </c>
      <c r="D66" s="119">
        <v>0</v>
      </c>
      <c r="E66" s="414">
        <v>90</v>
      </c>
      <c r="F66" s="711">
        <f t="shared" si="11"/>
        <v>90</v>
      </c>
      <c r="G66" s="316" t="e">
        <f t="shared" si="12"/>
        <v>#DIV/0!</v>
      </c>
      <c r="I66" s="1"/>
      <c r="J66" s="1"/>
      <c r="K66" s="1"/>
      <c r="L66" s="1"/>
    </row>
    <row r="67" spans="1:12" s="20" customFormat="1" ht="29.25" hidden="1" customHeight="1">
      <c r="A67" s="301" t="s">
        <v>199</v>
      </c>
      <c r="B67" s="314">
        <v>4060</v>
      </c>
      <c r="C67" s="704">
        <f>C68</f>
        <v>0</v>
      </c>
      <c r="D67" s="704">
        <f t="shared" ref="D67" si="19">D68</f>
        <v>0</v>
      </c>
      <c r="E67" s="704">
        <f t="shared" ref="E67" si="20">E68</f>
        <v>0</v>
      </c>
      <c r="F67" s="710">
        <f t="shared" si="11"/>
        <v>0</v>
      </c>
      <c r="G67" s="721" t="e">
        <f t="shared" si="12"/>
        <v>#DIV/0!</v>
      </c>
      <c r="I67" s="1"/>
      <c r="J67" s="1"/>
      <c r="K67" s="1"/>
      <c r="L67" s="1"/>
    </row>
    <row r="68" spans="1:12" ht="27" hidden="1" customHeight="1">
      <c r="A68" s="92"/>
      <c r="B68" s="709"/>
      <c r="C68" s="724"/>
      <c r="D68" s="302"/>
      <c r="E68" s="93"/>
      <c r="F68" s="93">
        <f t="shared" si="11"/>
        <v>0</v>
      </c>
      <c r="G68" s="316" t="e">
        <f t="shared" si="12"/>
        <v>#DIV/0!</v>
      </c>
    </row>
    <row r="69" spans="1:12" s="66" customFormat="1" ht="26.25" customHeight="1">
      <c r="A69" s="324" t="s">
        <v>465</v>
      </c>
      <c r="B69" s="725" t="s">
        <v>80</v>
      </c>
      <c r="C69" s="725"/>
      <c r="D69" s="725"/>
      <c r="E69" s="726"/>
      <c r="F69" s="517" t="s">
        <v>466</v>
      </c>
      <c r="G69" s="518"/>
      <c r="I69" s="1"/>
      <c r="J69" s="1"/>
      <c r="K69" s="1"/>
      <c r="L69" s="1"/>
    </row>
    <row r="70" spans="1:12" s="729" customFormat="1">
      <c r="A70" s="727" t="s">
        <v>358</v>
      </c>
      <c r="B70" s="728" t="s">
        <v>66</v>
      </c>
      <c r="C70" s="728"/>
      <c r="D70" s="728"/>
      <c r="F70" s="730" t="s">
        <v>170</v>
      </c>
      <c r="G70" s="730"/>
      <c r="I70" s="1"/>
      <c r="J70" s="1"/>
      <c r="K70" s="1"/>
      <c r="L70" s="1"/>
    </row>
    <row r="71" spans="1:12">
      <c r="A71" s="3"/>
      <c r="D71" s="34"/>
      <c r="E71" s="35"/>
      <c r="F71" s="35"/>
      <c r="G71" s="35"/>
    </row>
    <row r="72" spans="1:12">
      <c r="A72" s="3"/>
      <c r="D72" s="34"/>
      <c r="E72" s="35"/>
      <c r="F72" s="35"/>
      <c r="G72" s="35"/>
    </row>
    <row r="73" spans="1:12">
      <c r="A73" s="3"/>
      <c r="D73" s="34"/>
      <c r="E73" s="35"/>
      <c r="F73" s="35"/>
      <c r="G73" s="35"/>
    </row>
    <row r="74" spans="1:12">
      <c r="A74" s="3"/>
      <c r="D74" s="34"/>
      <c r="E74" s="35"/>
      <c r="F74" s="35"/>
      <c r="G74" s="35"/>
    </row>
    <row r="75" spans="1:12">
      <c r="A75" s="3"/>
      <c r="D75" s="34"/>
      <c r="E75" s="35"/>
      <c r="F75" s="35"/>
      <c r="G75" s="35"/>
    </row>
    <row r="76" spans="1:12">
      <c r="A76" s="3"/>
      <c r="D76" s="34"/>
      <c r="E76" s="35"/>
      <c r="F76" s="35"/>
      <c r="G76" s="35"/>
    </row>
    <row r="77" spans="1:12">
      <c r="A77" s="3"/>
      <c r="D77" s="34"/>
      <c r="E77" s="35"/>
      <c r="F77" s="35"/>
      <c r="G77" s="35"/>
    </row>
    <row r="78" spans="1:12">
      <c r="A78" s="3"/>
      <c r="D78" s="34"/>
      <c r="E78" s="35"/>
      <c r="F78" s="35"/>
      <c r="G78" s="35"/>
    </row>
    <row r="79" spans="1:12">
      <c r="A79" s="3"/>
      <c r="D79" s="34"/>
      <c r="E79" s="35"/>
      <c r="F79" s="35"/>
      <c r="G79" s="35"/>
    </row>
    <row r="80" spans="1:12">
      <c r="A80" s="3"/>
      <c r="D80" s="34"/>
      <c r="E80" s="35"/>
      <c r="F80" s="35"/>
      <c r="G80" s="35"/>
    </row>
    <row r="81" spans="1:7">
      <c r="A81" s="3"/>
      <c r="D81" s="34"/>
      <c r="E81" s="35"/>
      <c r="F81" s="35"/>
      <c r="G81" s="35"/>
    </row>
    <row r="82" spans="1:7">
      <c r="A82" s="3"/>
      <c r="D82" s="34"/>
      <c r="E82" s="35"/>
      <c r="F82" s="35"/>
      <c r="G82" s="35"/>
    </row>
    <row r="83" spans="1:7">
      <c r="A83" s="3"/>
      <c r="D83" s="34"/>
      <c r="E83" s="35"/>
      <c r="F83" s="35"/>
      <c r="G83" s="35"/>
    </row>
    <row r="84" spans="1:7">
      <c r="A84" s="3"/>
      <c r="D84" s="34"/>
      <c r="E84" s="35"/>
      <c r="F84" s="35"/>
      <c r="G84" s="35"/>
    </row>
    <row r="85" spans="1:7">
      <c r="A85" s="3"/>
      <c r="D85" s="34"/>
      <c r="E85" s="35"/>
      <c r="F85" s="35"/>
      <c r="G85" s="35"/>
    </row>
    <row r="86" spans="1:7">
      <c r="A86" s="3"/>
      <c r="D86" s="34"/>
      <c r="E86" s="35"/>
      <c r="F86" s="35"/>
      <c r="G86" s="35"/>
    </row>
    <row r="87" spans="1:7">
      <c r="A87" s="3"/>
      <c r="D87" s="34"/>
      <c r="E87" s="35"/>
      <c r="F87" s="35"/>
      <c r="G87" s="35"/>
    </row>
    <row r="88" spans="1:7">
      <c r="A88" s="3"/>
      <c r="D88" s="34"/>
      <c r="E88" s="35"/>
      <c r="F88" s="35"/>
      <c r="G88" s="35"/>
    </row>
    <row r="89" spans="1:7">
      <c r="A89" s="3"/>
      <c r="D89" s="34"/>
      <c r="E89" s="35"/>
      <c r="F89" s="35"/>
      <c r="G89" s="35"/>
    </row>
    <row r="90" spans="1:7">
      <c r="A90" s="3"/>
      <c r="D90" s="34"/>
      <c r="E90" s="35"/>
      <c r="F90" s="35"/>
      <c r="G90" s="35"/>
    </row>
    <row r="91" spans="1:7">
      <c r="A91" s="3"/>
      <c r="D91" s="34"/>
      <c r="E91" s="35"/>
      <c r="F91" s="35"/>
      <c r="G91" s="35"/>
    </row>
    <row r="92" spans="1:7">
      <c r="A92" s="3"/>
      <c r="D92" s="34"/>
      <c r="E92" s="35"/>
      <c r="F92" s="35"/>
      <c r="G92" s="35"/>
    </row>
    <row r="93" spans="1:7">
      <c r="A93" s="3"/>
      <c r="D93" s="34"/>
      <c r="E93" s="35"/>
      <c r="F93" s="35"/>
      <c r="G93" s="35"/>
    </row>
    <row r="94" spans="1:7">
      <c r="A94" s="3"/>
      <c r="D94" s="34"/>
      <c r="E94" s="35"/>
      <c r="F94" s="35"/>
      <c r="G94" s="35"/>
    </row>
    <row r="95" spans="1:7">
      <c r="A95" s="3"/>
      <c r="D95" s="34"/>
      <c r="E95" s="35"/>
      <c r="F95" s="35"/>
      <c r="G95" s="35"/>
    </row>
    <row r="96" spans="1:7">
      <c r="A96" s="3"/>
      <c r="D96" s="34"/>
      <c r="E96" s="35"/>
      <c r="F96" s="35"/>
      <c r="G96" s="35"/>
    </row>
    <row r="97" spans="1:7">
      <c r="A97" s="3"/>
      <c r="D97" s="34"/>
      <c r="E97" s="35"/>
      <c r="F97" s="35"/>
      <c r="G97" s="35"/>
    </row>
    <row r="98" spans="1:7">
      <c r="A98" s="3"/>
      <c r="D98" s="34"/>
      <c r="E98" s="35"/>
      <c r="F98" s="35"/>
      <c r="G98" s="35"/>
    </row>
    <row r="99" spans="1:7">
      <c r="A99" s="3"/>
      <c r="D99" s="34"/>
      <c r="E99" s="35"/>
      <c r="F99" s="35"/>
      <c r="G99" s="35"/>
    </row>
    <row r="100" spans="1:7">
      <c r="A100" s="3"/>
      <c r="D100" s="34"/>
      <c r="E100" s="35"/>
      <c r="F100" s="35"/>
      <c r="G100" s="35"/>
    </row>
    <row r="101" spans="1:7">
      <c r="A101" s="3"/>
      <c r="D101" s="34"/>
      <c r="E101" s="35"/>
      <c r="F101" s="35"/>
      <c r="G101" s="35"/>
    </row>
    <row r="102" spans="1:7">
      <c r="A102" s="3"/>
      <c r="D102" s="34"/>
      <c r="E102" s="35"/>
      <c r="F102" s="35"/>
      <c r="G102" s="35"/>
    </row>
    <row r="103" spans="1:7">
      <c r="A103" s="3"/>
      <c r="D103" s="34"/>
      <c r="E103" s="35"/>
      <c r="F103" s="35"/>
      <c r="G103" s="35"/>
    </row>
    <row r="104" spans="1:7">
      <c r="A104" s="3"/>
      <c r="D104" s="34"/>
      <c r="E104" s="35"/>
      <c r="F104" s="35"/>
      <c r="G104" s="35"/>
    </row>
    <row r="105" spans="1:7">
      <c r="A105" s="3"/>
      <c r="D105" s="34"/>
      <c r="E105" s="35"/>
      <c r="F105" s="35"/>
      <c r="G105" s="35"/>
    </row>
    <row r="106" spans="1:7">
      <c r="A106" s="3"/>
      <c r="D106" s="34"/>
      <c r="E106" s="35"/>
      <c r="F106" s="35"/>
      <c r="G106" s="35"/>
    </row>
    <row r="107" spans="1:7">
      <c r="A107" s="3"/>
      <c r="D107" s="34"/>
      <c r="E107" s="35"/>
      <c r="F107" s="35"/>
      <c r="G107" s="35"/>
    </row>
    <row r="108" spans="1:7">
      <c r="A108" s="3"/>
      <c r="D108" s="34"/>
      <c r="E108" s="35"/>
      <c r="F108" s="35"/>
      <c r="G108" s="35"/>
    </row>
    <row r="109" spans="1:7">
      <c r="A109" s="3"/>
      <c r="D109" s="34"/>
      <c r="E109" s="35"/>
      <c r="F109" s="35"/>
      <c r="G109" s="35"/>
    </row>
    <row r="110" spans="1:7">
      <c r="A110" s="3"/>
      <c r="D110" s="34"/>
      <c r="E110" s="35"/>
      <c r="F110" s="35"/>
      <c r="G110" s="35"/>
    </row>
    <row r="111" spans="1:7">
      <c r="A111" s="3"/>
      <c r="D111" s="34"/>
      <c r="E111" s="35"/>
      <c r="F111" s="35"/>
      <c r="G111" s="35"/>
    </row>
    <row r="112" spans="1:7">
      <c r="A112" s="3"/>
      <c r="D112" s="34"/>
      <c r="E112" s="35"/>
      <c r="F112" s="35"/>
      <c r="G112" s="35"/>
    </row>
    <row r="113" spans="1:7">
      <c r="A113" s="3"/>
      <c r="D113" s="34"/>
      <c r="E113" s="35"/>
      <c r="F113" s="35"/>
      <c r="G113" s="35"/>
    </row>
    <row r="114" spans="1:7">
      <c r="A114" s="3"/>
      <c r="D114" s="34"/>
      <c r="E114" s="35"/>
      <c r="F114" s="35"/>
      <c r="G114" s="35"/>
    </row>
    <row r="115" spans="1:7">
      <c r="A115" s="3"/>
      <c r="D115" s="34"/>
      <c r="E115" s="35"/>
      <c r="F115" s="35"/>
      <c r="G115" s="35"/>
    </row>
    <row r="116" spans="1:7">
      <c r="A116" s="3"/>
      <c r="D116" s="34"/>
      <c r="E116" s="35"/>
      <c r="F116" s="35"/>
      <c r="G116" s="35"/>
    </row>
    <row r="117" spans="1:7">
      <c r="A117" s="3"/>
      <c r="D117" s="34"/>
      <c r="E117" s="35"/>
      <c r="F117" s="35"/>
      <c r="G117" s="35"/>
    </row>
    <row r="118" spans="1:7">
      <c r="A118" s="3"/>
      <c r="D118" s="34"/>
      <c r="E118" s="35"/>
      <c r="F118" s="35"/>
      <c r="G118" s="35"/>
    </row>
    <row r="119" spans="1:7">
      <c r="A119" s="3"/>
      <c r="D119" s="34"/>
      <c r="E119" s="35"/>
      <c r="F119" s="35"/>
      <c r="G119" s="35"/>
    </row>
    <row r="120" spans="1:7">
      <c r="A120" s="3"/>
      <c r="D120" s="34"/>
      <c r="E120" s="35"/>
      <c r="F120" s="35"/>
      <c r="G120" s="35"/>
    </row>
    <row r="121" spans="1:7">
      <c r="A121" s="3"/>
      <c r="D121" s="34"/>
      <c r="E121" s="35"/>
      <c r="F121" s="35"/>
      <c r="G121" s="35"/>
    </row>
    <row r="122" spans="1:7">
      <c r="A122" s="3"/>
      <c r="D122" s="34"/>
      <c r="E122" s="35"/>
      <c r="F122" s="35"/>
      <c r="G122" s="35"/>
    </row>
    <row r="123" spans="1:7">
      <c r="A123" s="3"/>
    </row>
    <row r="124" spans="1:7">
      <c r="A124" s="5"/>
    </row>
    <row r="125" spans="1:7">
      <c r="A125" s="5"/>
    </row>
    <row r="126" spans="1:7">
      <c r="A126" s="5"/>
    </row>
    <row r="127" spans="1:7">
      <c r="A127" s="5"/>
    </row>
    <row r="128" spans="1:7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</sheetData>
  <mergeCells count="5">
    <mergeCell ref="B69:D69"/>
    <mergeCell ref="B70:D70"/>
    <mergeCell ref="F69:G69"/>
    <mergeCell ref="F70:G70"/>
    <mergeCell ref="A2:G2"/>
  </mergeCells>
  <pageMargins left="0.59055118110236227" right="0.59055118110236227" top="0.98425196850393704" bottom="0.59055118110236227" header="0.31496062992125984" footer="0.31496062992125984"/>
  <pageSetup paperSize="9" scale="75" orientation="landscape" r:id="rId1"/>
  <ignoredErrors>
    <ignoredError sqref="G62:G68 G45:G59 G24:G43 G17:G20 G7:G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20</vt:i4>
      </vt:variant>
    </vt:vector>
  </HeadingPairs>
  <TitlesOfParts>
    <vt:vector size="34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'IV. Кап. інвестиції'!Область_печати</vt:lpstr>
      <vt:lpstr>'VII Статутн. капіт'!Область_печати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2024-01-23T12:55:54Z</cp:lastPrinted>
  <dcterms:created xsi:type="dcterms:W3CDTF">2003-03-13T16:00:22Z</dcterms:created>
  <dcterms:modified xsi:type="dcterms:W3CDTF">2024-01-30T08:11:12Z</dcterms:modified>
</cp:coreProperties>
</file>